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50" windowHeight="7965"/>
  </bookViews>
  <sheets>
    <sheet name="beoordeling" sheetId="17" r:id="rId1"/>
    <sheet name="1 tm 13" sheetId="16" r:id="rId2"/>
    <sheet name="16 tm 27" sheetId="18" r:id="rId3"/>
    <sheet name="Opgave 1" sheetId="1" r:id="rId4"/>
    <sheet name="Opgave 2" sheetId="2" r:id="rId5"/>
    <sheet name="Opgave 3" sheetId="3" r:id="rId6"/>
    <sheet name="Opgave 4" sheetId="4" r:id="rId7"/>
    <sheet name="Opgave 5" sheetId="5" r:id="rId8"/>
    <sheet name="Opgave 6" sheetId="6" r:id="rId9"/>
    <sheet name="Opgave 7" sheetId="7" r:id="rId10"/>
    <sheet name="Opgave 8" sheetId="8" r:id="rId11"/>
    <sheet name="Opgave 9" sheetId="9" r:id="rId12"/>
    <sheet name="Opgave 10" sheetId="10" r:id="rId13"/>
    <sheet name="Opgave 11" sheetId="12" r:id="rId14"/>
    <sheet name="Opgave 12" sheetId="13" r:id="rId15"/>
    <sheet name="Opgave 13" sheetId="14" r:id="rId16"/>
    <sheet name="Opgave 16" sheetId="19" r:id="rId17"/>
    <sheet name="Opgave 18" sheetId="20" r:id="rId18"/>
    <sheet name="Opgave 19" sheetId="21" r:id="rId19"/>
    <sheet name="Opgave 21" sheetId="11" r:id="rId20"/>
    <sheet name="Opgave 22" sheetId="23" r:id="rId21"/>
    <sheet name="Opgave 23" sheetId="24" r:id="rId22"/>
    <sheet name="Opgave 24" sheetId="25" r:id="rId23"/>
    <sheet name="Opgave 25" sheetId="22" r:id="rId24"/>
    <sheet name="Opgave 26" sheetId="15" r:id="rId25"/>
    <sheet name="Opgave 27" sheetId="26" r:id="rId26"/>
  </sheets>
  <externalReferences>
    <externalReference r:id="rId27"/>
  </externalReferences>
  <calcPr calcId="125725"/>
</workbook>
</file>

<file path=xl/calcChain.xml><?xml version="1.0" encoding="utf-8"?>
<calcChain xmlns="http://schemas.openxmlformats.org/spreadsheetml/2006/main">
  <c r="Z29" i="17"/>
  <c r="Y29"/>
  <c r="Y39" l="1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16" l="1"/>
  <c r="Z16" s="1"/>
  <c r="M79" i="16" l="1"/>
  <c r="L79"/>
  <c r="K79"/>
  <c r="J79"/>
  <c r="I79"/>
  <c r="H79"/>
  <c r="G79"/>
  <c r="F79"/>
  <c r="E79"/>
  <c r="D79"/>
  <c r="I81"/>
  <c r="M80"/>
  <c r="M81" s="1"/>
  <c r="L80"/>
  <c r="K80"/>
  <c r="K81" s="1"/>
  <c r="J80"/>
  <c r="I80"/>
  <c r="H80"/>
  <c r="G80"/>
  <c r="G81" s="1"/>
  <c r="F80"/>
  <c r="E80"/>
  <c r="D80"/>
  <c r="C80"/>
  <c r="C81" s="1"/>
  <c r="E81"/>
  <c r="C79"/>
  <c r="N64"/>
  <c r="M64"/>
  <c r="L64"/>
  <c r="K64"/>
  <c r="J64"/>
  <c r="I64"/>
  <c r="H64"/>
  <c r="G64"/>
  <c r="F64"/>
  <c r="E64"/>
  <c r="D64"/>
  <c r="C64"/>
  <c r="M51"/>
  <c r="L51"/>
  <c r="K51"/>
  <c r="J51"/>
  <c r="I51"/>
  <c r="H51"/>
  <c r="G51"/>
  <c r="F51"/>
  <c r="E51"/>
  <c r="D51"/>
  <c r="C51"/>
  <c r="B51"/>
  <c r="C106" i="18"/>
  <c r="C105"/>
  <c r="I106"/>
  <c r="H106"/>
  <c r="G106"/>
  <c r="F106"/>
  <c r="E106"/>
  <c r="D106"/>
  <c r="Z2" i="17"/>
  <c r="C18" i="18"/>
  <c r="H6"/>
  <c r="G6"/>
  <c r="F6"/>
  <c r="E6"/>
  <c r="D6"/>
  <c r="C6"/>
  <c r="X7" i="26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4"/>
  <c r="P177" i="18"/>
  <c r="O177"/>
  <c r="N177"/>
  <c r="M177"/>
  <c r="L177"/>
  <c r="K177"/>
  <c r="J177"/>
  <c r="I181"/>
  <c r="H181"/>
  <c r="G181"/>
  <c r="F181"/>
  <c r="E181"/>
  <c r="D181"/>
  <c r="C181"/>
  <c r="C178"/>
  <c r="J153"/>
  <c r="I157"/>
  <c r="H157"/>
  <c r="G157"/>
  <c r="F157"/>
  <c r="E157"/>
  <c r="D157"/>
  <c r="C157"/>
  <c r="B157"/>
  <c r="S25" i="22"/>
  <c r="R25"/>
  <c r="Q25"/>
  <c r="P25"/>
  <c r="O25"/>
  <c r="N25"/>
  <c r="M25"/>
  <c r="L25"/>
  <c r="K25"/>
  <c r="J25"/>
  <c r="I25"/>
  <c r="H25"/>
  <c r="G25"/>
  <c r="F25"/>
  <c r="E25"/>
  <c r="S21"/>
  <c r="R21"/>
  <c r="Q21"/>
  <c r="P21"/>
  <c r="O21"/>
  <c r="N21"/>
  <c r="M21"/>
  <c r="L21"/>
  <c r="K21"/>
  <c r="J21"/>
  <c r="I21"/>
  <c r="H21"/>
  <c r="G21"/>
  <c r="F21"/>
  <c r="E21"/>
  <c r="J129" i="18"/>
  <c r="I133"/>
  <c r="H133"/>
  <c r="G133"/>
  <c r="F133"/>
  <c r="E133"/>
  <c r="D133"/>
  <c r="C133"/>
  <c r="J128"/>
  <c r="I132"/>
  <c r="H132"/>
  <c r="G132"/>
  <c r="F132"/>
  <c r="E132"/>
  <c r="D132"/>
  <c r="C132"/>
  <c r="K4" i="24"/>
  <c r="J4"/>
  <c r="I4"/>
  <c r="H4"/>
  <c r="G4"/>
  <c r="F4"/>
  <c r="E4"/>
  <c r="D4"/>
  <c r="I14" i="25"/>
  <c r="H14"/>
  <c r="G14"/>
  <c r="F14"/>
  <c r="E14"/>
  <c r="D14"/>
  <c r="I10"/>
  <c r="H10"/>
  <c r="G10"/>
  <c r="F10"/>
  <c r="E10"/>
  <c r="D10"/>
  <c r="H105" i="18"/>
  <c r="G105"/>
  <c r="F105"/>
  <c r="E105"/>
  <c r="D105"/>
  <c r="J73"/>
  <c r="I77"/>
  <c r="H77"/>
  <c r="G77"/>
  <c r="F77"/>
  <c r="E77"/>
  <c r="D77"/>
  <c r="J49"/>
  <c r="I53"/>
  <c r="H53"/>
  <c r="G53"/>
  <c r="F53"/>
  <c r="E53"/>
  <c r="D53"/>
  <c r="K4" i="23"/>
  <c r="J4"/>
  <c r="I4"/>
  <c r="H4"/>
  <c r="G4"/>
  <c r="F4"/>
  <c r="E4"/>
  <c r="D4"/>
  <c r="I4" i="11"/>
  <c r="H4"/>
  <c r="G4"/>
  <c r="F4"/>
  <c r="E4"/>
  <c r="D4"/>
  <c r="C4"/>
  <c r="I29" i="18"/>
  <c r="H29"/>
  <c r="G29"/>
  <c r="F29"/>
  <c r="E29"/>
  <c r="D29"/>
  <c r="C29"/>
  <c r="J22"/>
  <c r="I22"/>
  <c r="H22"/>
  <c r="G22"/>
  <c r="F22"/>
  <c r="E22"/>
  <c r="D22"/>
  <c r="C22"/>
  <c r="C19"/>
  <c r="Q7" i="21"/>
  <c r="P7"/>
  <c r="O7"/>
  <c r="N7"/>
  <c r="M7"/>
  <c r="L7"/>
  <c r="K7"/>
  <c r="J7"/>
  <c r="I7"/>
  <c r="H7"/>
  <c r="G7"/>
  <c r="F7"/>
  <c r="E7"/>
  <c r="D7"/>
  <c r="C4"/>
  <c r="C3"/>
  <c r="C5" i="20"/>
  <c r="C4"/>
  <c r="C3"/>
  <c r="C12" i="18"/>
  <c r="C11"/>
  <c r="C10"/>
  <c r="H6" i="19"/>
  <c r="G6"/>
  <c r="F6"/>
  <c r="E6"/>
  <c r="D6"/>
  <c r="C6"/>
  <c r="N5" i="22"/>
  <c r="M5"/>
  <c r="L5"/>
  <c r="K5"/>
  <c r="J5"/>
  <c r="I5"/>
  <c r="H5"/>
  <c r="G5"/>
  <c r="F5"/>
  <c r="E5"/>
  <c r="D5"/>
  <c r="C5"/>
  <c r="N4"/>
  <c r="M4"/>
  <c r="L4"/>
  <c r="K4"/>
  <c r="J4"/>
  <c r="I4"/>
  <c r="H4"/>
  <c r="G4"/>
  <c r="F4"/>
  <c r="E4"/>
  <c r="D4"/>
  <c r="C4"/>
  <c r="Y31" i="17"/>
  <c r="Z31" s="1"/>
  <c r="Y30"/>
  <c r="Z30" s="1"/>
  <c r="Y28"/>
  <c r="Z28" s="1"/>
  <c r="Y27"/>
  <c r="Z27" s="1"/>
  <c r="Y26"/>
  <c r="Z26" s="1"/>
  <c r="Y25"/>
  <c r="Z25" s="1"/>
  <c r="Y24"/>
  <c r="Z24" s="1"/>
  <c r="Y23"/>
  <c r="Z23" s="1"/>
  <c r="Y22"/>
  <c r="Z22" s="1"/>
  <c r="Y21"/>
  <c r="Z21" s="1"/>
  <c r="Y20"/>
  <c r="Z20" s="1"/>
  <c r="Y19"/>
  <c r="Z19" s="1"/>
  <c r="Y18"/>
  <c r="Z18" s="1"/>
  <c r="Y17"/>
  <c r="Z17" s="1"/>
  <c r="Y15"/>
  <c r="Z15" s="1"/>
  <c r="Y14"/>
  <c r="Z14" s="1"/>
  <c r="Y13"/>
  <c r="Z13" s="1"/>
  <c r="Y12"/>
  <c r="Z12" s="1"/>
  <c r="Y10"/>
  <c r="Z10" s="1"/>
  <c r="Y9"/>
  <c r="Z9" s="1"/>
  <c r="Y8"/>
  <c r="Z8" s="1"/>
  <c r="Y7"/>
  <c r="Z7" s="1"/>
  <c r="Y6"/>
  <c r="Z6" s="1"/>
  <c r="Y5"/>
  <c r="Z5" s="1"/>
  <c r="Y4"/>
  <c r="Z4" s="1"/>
  <c r="Y3"/>
  <c r="Z3" s="1"/>
  <c r="Y11"/>
  <c r="Z11" s="1"/>
  <c r="Y2"/>
  <c r="D143" i="16"/>
  <c r="B140"/>
  <c r="B133"/>
  <c r="C124"/>
  <c r="C125" s="1"/>
  <c r="J119"/>
  <c r="I119"/>
  <c r="H119"/>
  <c r="G119"/>
  <c r="F119"/>
  <c r="E119"/>
  <c r="D119"/>
  <c r="M105"/>
  <c r="L105"/>
  <c r="K105"/>
  <c r="J105"/>
  <c r="I105"/>
  <c r="H105"/>
  <c r="G105"/>
  <c r="F105"/>
  <c r="E105"/>
  <c r="D105"/>
  <c r="C105"/>
  <c r="J95"/>
  <c r="I95"/>
  <c r="H95"/>
  <c r="G95"/>
  <c r="F95"/>
  <c r="E95"/>
  <c r="D95"/>
  <c r="L94"/>
  <c r="K94"/>
  <c r="J94"/>
  <c r="I94"/>
  <c r="H94"/>
  <c r="G94"/>
  <c r="F94"/>
  <c r="E94"/>
  <c r="D94"/>
  <c r="N45"/>
  <c r="M45"/>
  <c r="L45"/>
  <c r="K45"/>
  <c r="J45"/>
  <c r="I45"/>
  <c r="H45"/>
  <c r="G45"/>
  <c r="F45"/>
  <c r="E45"/>
  <c r="D45"/>
  <c r="C45"/>
  <c r="N44"/>
  <c r="M44"/>
  <c r="L44"/>
  <c r="K44"/>
  <c r="J44"/>
  <c r="I44"/>
  <c r="H44"/>
  <c r="G44"/>
  <c r="F44"/>
  <c r="E44"/>
  <c r="D44"/>
  <c r="C44"/>
  <c r="N36"/>
  <c r="M36"/>
  <c r="L36"/>
  <c r="K36"/>
  <c r="J36"/>
  <c r="I36"/>
  <c r="H36"/>
  <c r="G36"/>
  <c r="F36"/>
  <c r="E36"/>
  <c r="D36"/>
  <c r="C36"/>
  <c r="N35"/>
  <c r="M35"/>
  <c r="L35"/>
  <c r="K35"/>
  <c r="J35"/>
  <c r="I35"/>
  <c r="H35"/>
  <c r="G35"/>
  <c r="F35"/>
  <c r="E35"/>
  <c r="D35"/>
  <c r="C35"/>
  <c r="P27"/>
  <c r="O27"/>
  <c r="N27"/>
  <c r="M27"/>
  <c r="L27"/>
  <c r="K27"/>
  <c r="J27"/>
  <c r="I27"/>
  <c r="H27"/>
  <c r="G27"/>
  <c r="F27"/>
  <c r="E27"/>
  <c r="D27"/>
  <c r="C27"/>
  <c r="B27"/>
  <c r="P17"/>
  <c r="O17"/>
  <c r="N17"/>
  <c r="M17"/>
  <c r="L17"/>
  <c r="K17"/>
  <c r="J17"/>
  <c r="I17"/>
  <c r="H17"/>
  <c r="G17"/>
  <c r="F17"/>
  <c r="E17"/>
  <c r="D17"/>
  <c r="C17"/>
  <c r="P11"/>
  <c r="O11"/>
  <c r="N11"/>
  <c r="M11"/>
  <c r="L11"/>
  <c r="K11"/>
  <c r="J11"/>
  <c r="I11"/>
  <c r="H11"/>
  <c r="G11"/>
  <c r="F11"/>
  <c r="E11"/>
  <c r="D11"/>
  <c r="C11"/>
  <c r="H5"/>
  <c r="G5"/>
  <c r="F5"/>
  <c r="E5"/>
  <c r="D5"/>
  <c r="C5"/>
  <c r="K16" i="15"/>
  <c r="J16"/>
  <c r="I16"/>
  <c r="H16"/>
  <c r="G16"/>
  <c r="F16"/>
  <c r="E16"/>
  <c r="D16"/>
  <c r="C16"/>
  <c r="B16"/>
  <c r="D7" i="14"/>
  <c r="C4"/>
  <c r="B13" i="13"/>
  <c r="C4"/>
  <c r="C5" s="1"/>
  <c r="J9" i="12"/>
  <c r="I9"/>
  <c r="H9"/>
  <c r="G9"/>
  <c r="F9"/>
  <c r="E9"/>
  <c r="D9"/>
  <c r="C4" i="10"/>
  <c r="J10" i="9"/>
  <c r="I10"/>
  <c r="H10"/>
  <c r="H11" s="1"/>
  <c r="G10"/>
  <c r="F10"/>
  <c r="E10"/>
  <c r="F11"/>
  <c r="L9"/>
  <c r="J11"/>
  <c r="D10"/>
  <c r="D11" s="1"/>
  <c r="D9"/>
  <c r="K9"/>
  <c r="J9"/>
  <c r="I9"/>
  <c r="H9"/>
  <c r="G9"/>
  <c r="F9"/>
  <c r="E9"/>
  <c r="N7" i="6"/>
  <c r="M7"/>
  <c r="L7"/>
  <c r="K7"/>
  <c r="J7"/>
  <c r="I7"/>
  <c r="H7"/>
  <c r="G7"/>
  <c r="F7"/>
  <c r="E7"/>
  <c r="D7"/>
  <c r="N8"/>
  <c r="M8"/>
  <c r="L8"/>
  <c r="K8"/>
  <c r="J8"/>
  <c r="I8"/>
  <c r="H8"/>
  <c r="G8"/>
  <c r="F8"/>
  <c r="E8"/>
  <c r="D8"/>
  <c r="C8"/>
  <c r="C7"/>
  <c r="Q9" i="4"/>
  <c r="P9"/>
  <c r="O9"/>
  <c r="N9"/>
  <c r="M9"/>
  <c r="L9"/>
  <c r="K9"/>
  <c r="J9"/>
  <c r="I9"/>
  <c r="H9"/>
  <c r="G9"/>
  <c r="F9"/>
  <c r="E9"/>
  <c r="D9"/>
  <c r="C9"/>
  <c r="C5" i="7"/>
  <c r="B5"/>
  <c r="D5" s="1"/>
  <c r="N3"/>
  <c r="M3"/>
  <c r="L3"/>
  <c r="K3"/>
  <c r="J3"/>
  <c r="I3"/>
  <c r="H3"/>
  <c r="G3"/>
  <c r="F3"/>
  <c r="E3"/>
  <c r="D3"/>
  <c r="C3"/>
  <c r="M4" i="10"/>
  <c r="L4"/>
  <c r="K4"/>
  <c r="J4"/>
  <c r="I4"/>
  <c r="H4"/>
  <c r="G4"/>
  <c r="F4"/>
  <c r="E4"/>
  <c r="D4"/>
  <c r="M8" i="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N8" i="5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P5" i="3"/>
  <c r="O5"/>
  <c r="N5"/>
  <c r="M5"/>
  <c r="L5"/>
  <c r="K5"/>
  <c r="J5"/>
  <c r="I5"/>
  <c r="H5"/>
  <c r="G5"/>
  <c r="F5"/>
  <c r="E5"/>
  <c r="D5"/>
  <c r="C5"/>
  <c r="P5" i="2"/>
  <c r="O5"/>
  <c r="N5"/>
  <c r="M5"/>
  <c r="L5"/>
  <c r="K5"/>
  <c r="J5"/>
  <c r="I5"/>
  <c r="H5"/>
  <c r="G5"/>
  <c r="F5"/>
  <c r="E5"/>
  <c r="D5"/>
  <c r="C5"/>
  <c r="H4" i="1"/>
  <c r="G4"/>
  <c r="F4"/>
  <c r="E4"/>
  <c r="D4"/>
  <c r="C4"/>
  <c r="F81" i="16" l="1"/>
  <c r="D96"/>
  <c r="H96"/>
  <c r="D81"/>
  <c r="H81"/>
  <c r="L81"/>
  <c r="J81"/>
  <c r="F96"/>
  <c r="J96"/>
  <c r="G96"/>
  <c r="E96"/>
  <c r="I96"/>
  <c r="E11" i="9"/>
  <c r="G11"/>
  <c r="I11"/>
</calcChain>
</file>

<file path=xl/sharedStrings.xml><?xml version="1.0" encoding="utf-8"?>
<sst xmlns="http://schemas.openxmlformats.org/spreadsheetml/2006/main" count="447" uniqueCount="191">
  <si>
    <t>Aantal tafels</t>
  </si>
  <si>
    <t>Aantal stoelen</t>
  </si>
  <si>
    <t>b</t>
  </si>
  <si>
    <t>a</t>
  </si>
  <si>
    <t>c</t>
  </si>
  <si>
    <t>voor 2 tafels: 10 voor 3 tafels 14</t>
  </si>
  <si>
    <t>aantal stoelen = het aantal tafels * 4 + 2</t>
  </si>
  <si>
    <t>Aantal nachten</t>
  </si>
  <si>
    <t>Kosten</t>
  </si>
  <si>
    <t>37 euro</t>
  </si>
  <si>
    <t>77 euro</t>
  </si>
  <si>
    <t>Nr. Stapel</t>
  </si>
  <si>
    <t>Henk</t>
  </si>
  <si>
    <t>Aantal boeken</t>
  </si>
  <si>
    <t>Marianne</t>
  </si>
  <si>
    <t>aantal kisten</t>
  </si>
  <si>
    <t>bedrag in euro ma/vr</t>
  </si>
  <si>
    <t>bedrag in euro weekend</t>
  </si>
  <si>
    <t>Watertemp in graden celsius</t>
  </si>
  <si>
    <t>Aantal meters diep</t>
  </si>
  <si>
    <t>d</t>
  </si>
  <si>
    <t>Be-mine</t>
  </si>
  <si>
    <t>U-too</t>
  </si>
  <si>
    <t>Be-mine:     gewicht = 70 + 1,1d</t>
  </si>
  <si>
    <t>U-too:           gewicht = 90 + 0,9d</t>
  </si>
  <si>
    <t>Opgave 7: Huifkarvakantie</t>
  </si>
  <si>
    <t>a.</t>
  </si>
  <si>
    <t>aantal dagen</t>
  </si>
  <si>
    <t>hoelang?</t>
  </si>
  <si>
    <t>bedrag</t>
  </si>
  <si>
    <t>b.</t>
  </si>
  <si>
    <t>nee</t>
  </si>
  <si>
    <t>c.</t>
  </si>
  <si>
    <t>d.</t>
  </si>
  <si>
    <t>Bedrag in euro's = 35 * aantal dagen + 9,50</t>
  </si>
  <si>
    <t>6 * 14 = 84</t>
  </si>
  <si>
    <t>Opgave 1</t>
  </si>
  <si>
    <t>Opgave 2</t>
  </si>
  <si>
    <t>Opgave 3</t>
  </si>
  <si>
    <t>Opgave 4</t>
  </si>
  <si>
    <t>9 lucif.</t>
  </si>
  <si>
    <t>3-5-7-9</t>
  </si>
  <si>
    <t>nummer figuur</t>
  </si>
  <si>
    <t>aantal lucifers</t>
  </si>
  <si>
    <t>Henk 36, Marianne 35</t>
  </si>
  <si>
    <t>d + e</t>
  </si>
  <si>
    <t>Opgave 5</t>
  </si>
  <si>
    <t>Opgave 6</t>
  </si>
  <si>
    <t>Joris</t>
  </si>
  <si>
    <t>Jeroen</t>
  </si>
  <si>
    <t>aantal km</t>
  </si>
  <si>
    <t>Bedrag aan sponsorgeld = 8 + 2,50 x aantal kilometers</t>
  </si>
  <si>
    <t>Bedrag aan sponsorgeld = 12 + 2 x aantal kilometers</t>
  </si>
  <si>
    <t>bedrag sponsorgeld</t>
  </si>
  <si>
    <t>Opgave 8</t>
  </si>
  <si>
    <t>Bedrag = 5 + 1 x aantal kisten</t>
  </si>
  <si>
    <t>bedrag = 6 + 1,5 x aantal kisten</t>
  </si>
  <si>
    <t>Opgave 9</t>
  </si>
  <si>
    <t>In gieter 1 zit 18 liter</t>
  </si>
  <si>
    <t>In gieter 2 zit 24 liter</t>
  </si>
  <si>
    <t xml:space="preserve">b </t>
  </si>
  <si>
    <t>bij gieter 2 4 liter</t>
  </si>
  <si>
    <t>bij gieter 1 2,5 liter</t>
  </si>
  <si>
    <t>gieter 1</t>
  </si>
  <si>
    <t>gieter 2</t>
  </si>
  <si>
    <t>aantal sec</t>
  </si>
  <si>
    <t>liters in gieter</t>
  </si>
  <si>
    <t>verschil in l</t>
  </si>
  <si>
    <t>e</t>
  </si>
  <si>
    <t>bij 4 seconden</t>
  </si>
  <si>
    <t>d + f</t>
  </si>
  <si>
    <t>Opgave 10</t>
  </si>
  <si>
    <t>5 graden Celsius</t>
  </si>
  <si>
    <t>10 graden celsius</t>
  </si>
  <si>
    <t>15 graden celsius</t>
  </si>
  <si>
    <t>140 meter</t>
  </si>
  <si>
    <t>Opgave 24</t>
  </si>
  <si>
    <t>doos 2</t>
  </si>
  <si>
    <t>temp doos</t>
  </si>
  <si>
    <t>opwarmtijd in min</t>
  </si>
  <si>
    <t>120 minuten</t>
  </si>
  <si>
    <t>360 minuten</t>
  </si>
  <si>
    <t>lagere</t>
  </si>
  <si>
    <t>0 graden celsius</t>
  </si>
  <si>
    <t>Opgave 11</t>
  </si>
  <si>
    <t>Opgave 12</t>
  </si>
  <si>
    <t>Opgave 13</t>
  </si>
  <si>
    <t>waarde w</t>
  </si>
  <si>
    <t>127 kg</t>
  </si>
  <si>
    <t>gewicht in kg</t>
  </si>
  <si>
    <t>107,5 kg</t>
  </si>
  <si>
    <t>44 dagen = 44/7 weken</t>
  </si>
  <si>
    <t>dus 156,7 kg (ongeveer)</t>
  </si>
  <si>
    <t>13 kg</t>
  </si>
  <si>
    <t>Na ongever 5,8 week</t>
  </si>
  <si>
    <t>tellerstand</t>
  </si>
  <si>
    <t>0 want dan is er nog niet gereden</t>
  </si>
  <si>
    <t xml:space="preserve">Ieder uur 65 km dus 65*39 </t>
  </si>
  <si>
    <t>65 km per uur</t>
  </si>
  <si>
    <r>
      <t xml:space="preserve">In opgave 13 heb je een som gemaakt over Henk die met zijn oldtimer een week op vakantie gaat. Als Henk op vakantie </t>
    </r>
    <r>
      <rPr>
        <b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uur heeft gereden kun je de stand van de kilometerteller berekenen met:</t>
    </r>
  </si>
  <si>
    <t>tellerstand = 240.409 + 65 . a</t>
  </si>
  <si>
    <r>
      <t>a.</t>
    </r>
    <r>
      <rPr>
        <sz val="11"/>
        <color theme="1"/>
        <rFont val="Calibri"/>
        <family val="2"/>
        <scheme val="minor"/>
      </rPr>
      <t xml:space="preserve"> Maak de bijbehorende tabel in Excel. Ga tot 40 uur.</t>
    </r>
  </si>
  <si>
    <t>    Neem stappen van 5 uur. </t>
  </si>
  <si>
    <r>
      <t>b</t>
    </r>
    <r>
      <rPr>
        <sz val="11"/>
        <color theme="1"/>
        <rFont val="Calibri"/>
        <family val="2"/>
        <scheme val="minor"/>
      </rPr>
      <t>. Maak de grafiek. Wat valt je op?</t>
    </r>
  </si>
  <si>
    <r>
      <t>c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 Maak een kopie van de grafiek.</t>
    </r>
  </si>
  <si>
    <t>    Zet het minimum van de kopie vast op 0. Krijg je nu een</t>
  </si>
  <si>
    <t>    zinvol resultaat?  </t>
  </si>
  <si>
    <t>aantal uur</t>
  </si>
  <si>
    <t>km-stand</t>
  </si>
  <si>
    <t>De grafiek begint niet bij 0</t>
  </si>
  <si>
    <t>Totaal</t>
  </si>
  <si>
    <t>Naam</t>
  </si>
  <si>
    <t>Max punten</t>
  </si>
  <si>
    <t>Cijfer</t>
  </si>
  <si>
    <t>Opgave 16: Formule en tabel</t>
  </si>
  <si>
    <t>a-4</t>
  </si>
  <si>
    <t>Opgave 18: Fiets huren</t>
  </si>
  <si>
    <t>A</t>
  </si>
  <si>
    <t>4 dagen</t>
  </si>
  <si>
    <t>B</t>
  </si>
  <si>
    <t>1 week</t>
  </si>
  <si>
    <t>C</t>
  </si>
  <si>
    <t>Bart moet meer betalen:</t>
  </si>
  <si>
    <t>Opgave 19: Nog meer fietsen huren</t>
  </si>
  <si>
    <t>George 100 km</t>
  </si>
  <si>
    <t>Jacob 1 week</t>
  </si>
  <si>
    <t>tweewielers</t>
  </si>
  <si>
    <t>George</t>
  </si>
  <si>
    <t>kosten</t>
  </si>
  <si>
    <t>Opgave 21: Grafiek mobiele telefoon</t>
  </si>
  <si>
    <t>belminuten</t>
  </si>
  <si>
    <t>kosten mobieltje</t>
  </si>
  <si>
    <t>Opgave 22: Glazenwassen</t>
  </si>
  <si>
    <t>aantal uren</t>
  </si>
  <si>
    <t>Horizontale</t>
  </si>
  <si>
    <t>Opgave 23: Goudmijn</t>
  </si>
  <si>
    <t>Diepte km</t>
  </si>
  <si>
    <t>Graden</t>
  </si>
  <si>
    <t>Diepste punt: 58,181 graden</t>
  </si>
  <si>
    <t>Opgave 24: Kaarsen branden</t>
  </si>
  <si>
    <t>Kaars 1</t>
  </si>
  <si>
    <t>15 - 3u</t>
  </si>
  <si>
    <t>Kaars 2</t>
  </si>
  <si>
    <t>12 - 2u</t>
  </si>
  <si>
    <t>kaars A</t>
  </si>
  <si>
    <t>D</t>
  </si>
  <si>
    <t>branduren</t>
  </si>
  <si>
    <t>lengte kaars A</t>
  </si>
  <si>
    <t>kaars B</t>
  </si>
  <si>
    <t>lengte kaars B</t>
  </si>
  <si>
    <t>Opgave 25</t>
  </si>
  <si>
    <t>dagen oud</t>
  </si>
  <si>
    <t>gewicht Be-mine</t>
  </si>
  <si>
    <t>gewicht U-too</t>
  </si>
  <si>
    <t>Opgave 26</t>
  </si>
  <si>
    <t>Opgave 27: Ferry</t>
  </si>
  <si>
    <t>150 + 19 * v + 14 * k</t>
  </si>
  <si>
    <t>kinderen</t>
  </si>
  <si>
    <t xml:space="preserve"> 14d+50 opstappen en trappen </t>
  </si>
  <si>
    <t xml:space="preserve"> 75+0,2k tweewielers</t>
  </si>
  <si>
    <t>euro</t>
  </si>
  <si>
    <t>Diepste punt: 58 graden celsius</t>
  </si>
  <si>
    <t>aant.kinderen</t>
  </si>
  <si>
    <t>kosten in euro</t>
  </si>
  <si>
    <t>a=tabel</t>
  </si>
  <si>
    <t>Bedrag in euro's = 35 . aantal dagen + 7,50</t>
  </si>
  <si>
    <t>aant. Da.</t>
  </si>
  <si>
    <t>aant. Eu.</t>
  </si>
  <si>
    <t>b=</t>
  </si>
  <si>
    <t>als je bijv. 1 dag wegblijft dan kost dat 42,5 en als je 2 dagen wegblijft dan kost dat</t>
  </si>
  <si>
    <t>77,5 dus nee het kost niet het dubbele het kost minder als het dubbele.</t>
  </si>
  <si>
    <t>c=</t>
  </si>
  <si>
    <t>de inschrijfkosten zijn 7,50</t>
  </si>
  <si>
    <t>d=</t>
  </si>
  <si>
    <t>de nieuwe woordformule is dan=</t>
  </si>
  <si>
    <t>e=</t>
  </si>
  <si>
    <t>de tabel met 2 euro verhoging  aan inschrijfkosten.</t>
  </si>
  <si>
    <t xml:space="preserve">de dagkosten zijn 35 </t>
  </si>
  <si>
    <t xml:space="preserve">bedrag in euro's = 35 x aantal dagen + 9,50 </t>
  </si>
  <si>
    <t xml:space="preserve">opgave 8 aardbeien plukken </t>
  </si>
  <si>
    <t xml:space="preserve">a= </t>
  </si>
  <si>
    <t>bedrag= 5 + 1 per aantal kisten</t>
  </si>
  <si>
    <t xml:space="preserve">bedrag= 6 + 1,50 per aantal kisten </t>
  </si>
  <si>
    <t>tabel</t>
  </si>
  <si>
    <t xml:space="preserve">aantal kisten </t>
  </si>
  <si>
    <t>pluk. ma t/m vr $</t>
  </si>
  <si>
    <t>pluk. 't weekend</t>
  </si>
  <si>
    <t>het verschil</t>
  </si>
  <si>
    <t>het verschil tussen het weekend en door de weeks</t>
  </si>
  <si>
    <t>als ze op maandag (12,00) zou gaan is het= 4,50 goedkoper als op zondag (16,50)</t>
  </si>
  <si>
    <t>9 graden celsius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</si>
</sst>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3333FF"/>
      <name val="Verdana"/>
      <family val="2"/>
    </font>
    <font>
      <b/>
      <sz val="14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62"/>
      <name val="Calibri"/>
      <family val="2"/>
    </font>
    <font>
      <sz val="11"/>
      <color indexed="10"/>
      <name val="Calibri"/>
      <family val="2"/>
    </font>
    <font>
      <b/>
      <sz val="18"/>
      <color theme="3" tint="0.3999755851924192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</borders>
  <cellStyleXfs count="2">
    <xf numFmtId="0" fontId="0" fillId="0" borderId="0"/>
    <xf numFmtId="0" fontId="7" fillId="3" borderId="8" applyNumberFormat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1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quotePrefix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8" fillId="4" borderId="1" xfId="0" applyFont="1" applyFill="1" applyBorder="1"/>
    <xf numFmtId="0" fontId="10" fillId="0" borderId="0" xfId="0" applyFont="1"/>
    <xf numFmtId="0" fontId="11" fillId="0" borderId="0" xfId="0" applyFont="1"/>
    <xf numFmtId="0" fontId="0" fillId="5" borderId="1" xfId="0" applyFill="1" applyBorder="1"/>
    <xf numFmtId="0" fontId="12" fillId="0" borderId="0" xfId="0" applyFont="1"/>
    <xf numFmtId="164" fontId="0" fillId="2" borderId="1" xfId="0" applyNumberFormat="1" applyFill="1" applyBorder="1"/>
    <xf numFmtId="0" fontId="7" fillId="3" borderId="8" xfId="1"/>
    <xf numFmtId="0" fontId="7" fillId="3" borderId="9" xfId="1" applyBorder="1"/>
    <xf numFmtId="0" fontId="7" fillId="3" borderId="10" xfId="1" applyBorder="1"/>
    <xf numFmtId="0" fontId="7" fillId="3" borderId="11" xfId="1" applyBorder="1"/>
    <xf numFmtId="0" fontId="7" fillId="3" borderId="0" xfId="1" applyBorder="1"/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quotePrefix="1" applyFont="1" applyBorder="1" applyAlignment="1">
      <alignment vertical="top" wrapText="1"/>
    </xf>
    <xf numFmtId="0" fontId="9" fillId="0" borderId="1" xfId="0" applyFont="1" applyBorder="1"/>
  </cellXfs>
  <cellStyles count="2">
    <cellStyle name="Berekening" xfId="1" builtinId="22"/>
    <cellStyle name="Standaard" xfId="0" builtinId="0"/>
  </cellStyles>
  <dxfs count="40">
    <dxf>
      <fill>
        <patternFill>
          <bgColor indexed="34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47462817147864"/>
          <c:y val="0.19480351414406533"/>
          <c:w val="0.5509210411198604"/>
          <c:h val="0.55665062700495771"/>
        </c:manualLayout>
      </c:layout>
      <c:scatterChart>
        <c:scatterStyle val="smoothMarker"/>
        <c:ser>
          <c:idx val="0"/>
          <c:order val="0"/>
          <c:tx>
            <c:strRef>
              <c:f>'[1]Opgave 21'!$B$4</c:f>
              <c:strCache>
                <c:ptCount val="1"/>
                <c:pt idx="0">
                  <c:v>kosten mobieltje</c:v>
                </c:pt>
              </c:strCache>
            </c:strRef>
          </c:tx>
          <c:dLbls>
            <c:delete val="1"/>
          </c:dLbls>
          <c:xVal>
            <c:numRef>
              <c:f>'[1]Opgave 21'!$C$3:$I$3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'[1]Opgave 21'!$C$4:$I$4</c:f>
              <c:numCache>
                <c:formatCode>General</c:formatCode>
                <c:ptCount val="7"/>
                <c:pt idx="0">
                  <c:v>85</c:v>
                </c:pt>
                <c:pt idx="1">
                  <c:v>93</c:v>
                </c:pt>
                <c:pt idx="2">
                  <c:v>101</c:v>
                </c:pt>
                <c:pt idx="3">
                  <c:v>109</c:v>
                </c:pt>
                <c:pt idx="4">
                  <c:v>117</c:v>
                </c:pt>
                <c:pt idx="5">
                  <c:v>125</c:v>
                </c:pt>
                <c:pt idx="6">
                  <c:v>133</c:v>
                </c:pt>
              </c:numCache>
            </c:numRef>
          </c:yVal>
          <c:smooth val="1"/>
        </c:ser>
        <c:dLbls>
          <c:showVal val="1"/>
          <c:showCatName val="1"/>
        </c:dLbls>
        <c:axId val="128002304"/>
        <c:axId val="128020864"/>
      </c:scatterChart>
      <c:valAx>
        <c:axId val="128002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Belminuten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28020864"/>
        <c:crosses val="autoZero"/>
        <c:crossBetween val="midCat"/>
      </c:valAx>
      <c:valAx>
        <c:axId val="128020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Kosten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crossAx val="128002304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Graden in Goudmijn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'[1]Opgave 23'!$C$4</c:f>
              <c:strCache>
                <c:ptCount val="1"/>
                <c:pt idx="0">
                  <c:v>Graden</c:v>
                </c:pt>
              </c:strCache>
            </c:strRef>
          </c:tx>
          <c:spPr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xVal>
            <c:numRef>
              <c:f>'[1]Opgave 23'!$D$3:$K$3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3.9</c:v>
                </c:pt>
              </c:numCache>
            </c:numRef>
          </c:xVal>
          <c:yVal>
            <c:numRef>
              <c:f>'[1]Opgave 23'!$D$4:$K$4</c:f>
              <c:numCache>
                <c:formatCode>General</c:formatCode>
                <c:ptCount val="8"/>
                <c:pt idx="0">
                  <c:v>24.895</c:v>
                </c:pt>
                <c:pt idx="1">
                  <c:v>29.79</c:v>
                </c:pt>
                <c:pt idx="2">
                  <c:v>34.685000000000002</c:v>
                </c:pt>
                <c:pt idx="3">
                  <c:v>39.58</c:v>
                </c:pt>
                <c:pt idx="4">
                  <c:v>44.474999999999994</c:v>
                </c:pt>
                <c:pt idx="5">
                  <c:v>49.37</c:v>
                </c:pt>
                <c:pt idx="6">
                  <c:v>54.265000000000001</c:v>
                </c:pt>
                <c:pt idx="7">
                  <c:v>58.180999999999997</c:v>
                </c:pt>
              </c:numCache>
            </c:numRef>
          </c:yVal>
        </c:ser>
        <c:axId val="137545216"/>
        <c:axId val="137547136"/>
      </c:scatterChart>
      <c:valAx>
        <c:axId val="137545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Diepte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7547136"/>
        <c:crosses val="autoZero"/>
        <c:crossBetween val="midCat"/>
      </c:valAx>
      <c:valAx>
        <c:axId val="137547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Graden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137545216"/>
        <c:crosses val="autoZero"/>
        <c:crossBetween val="midCat"/>
      </c:valAx>
      <c:spPr>
        <a:gradFill rotWithShape="1">
          <a:gsLst>
            <a:gs pos="0">
              <a:schemeClr val="accent4">
                <a:shade val="51000"/>
                <a:satMod val="130000"/>
              </a:schemeClr>
            </a:gs>
            <a:gs pos="80000">
              <a:schemeClr val="accent4">
                <a:shade val="93000"/>
                <a:satMod val="130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legend>
      <c:legendPos val="r"/>
      <c:layout>
        <c:manualLayout>
          <c:xMode val="edge"/>
          <c:yMode val="edge"/>
          <c:x val="0.81458333333333333"/>
          <c:y val="0.52777777777777779"/>
          <c:w val="0.16666666666666666"/>
          <c:h val="8.3333333333333343E-2"/>
        </c:manualLayout>
      </c:layout>
    </c:legend>
    <c:plotVisOnly val="1"/>
    <c:dispBlanksAs val="gap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tx>
        <c:rich>
          <a:bodyPr/>
          <a:lstStyle/>
          <a:p>
            <a:pPr>
              <a:defRPr/>
            </a:pPr>
            <a:r>
              <a:rPr lang="nl-NL"/>
              <a:t>Brandende kaarsen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'[1]Opgave 24'!$C$8</c:f>
              <c:strCache>
                <c:ptCount val="1"/>
                <c:pt idx="0">
                  <c:v>lengte kaars A</c:v>
                </c:pt>
              </c:strCache>
            </c:strRef>
          </c:tx>
          <c:xVal>
            <c:numRef>
              <c:f>'[1]Opgave 24'!$D$7:$I$7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'[1]Opgave 24'!$D$8:$I$8</c:f>
              <c:numCache>
                <c:formatCode>General</c:formatCode>
                <c:ptCount val="6"/>
                <c:pt idx="0">
                  <c:v>12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-3</c:v>
                </c:pt>
              </c:numCache>
            </c:numRef>
          </c:yVal>
        </c:ser>
        <c:ser>
          <c:idx val="1"/>
          <c:order val="1"/>
          <c:tx>
            <c:strRef>
              <c:f>'[1]Opgave 24'!$C$12</c:f>
              <c:strCache>
                <c:ptCount val="1"/>
                <c:pt idx="0">
                  <c:v>lengte kaars B</c:v>
                </c:pt>
              </c:strCache>
            </c:strRef>
          </c:tx>
          <c:xVal>
            <c:numRef>
              <c:f>'[1]Opgave 24'!$D$7:$I$7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'[1]Opgave 24'!$D$12:$I$12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yVal>
        </c:ser>
        <c:axId val="139256576"/>
        <c:axId val="139258496"/>
      </c:scatterChart>
      <c:valAx>
        <c:axId val="13925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Uren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9258496"/>
        <c:crosses val="autoZero"/>
        <c:crossBetween val="midCat"/>
      </c:valAx>
      <c:valAx>
        <c:axId val="139258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Lengte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139256576"/>
        <c:crosses val="autoZero"/>
        <c:crossBetween val="midCat"/>
      </c:valAx>
      <c:spPr>
        <a:gradFill rotWithShape="1">
          <a:gsLst>
            <a:gs pos="0">
              <a:schemeClr val="accent4">
                <a:shade val="51000"/>
                <a:satMod val="130000"/>
              </a:schemeClr>
            </a:gs>
            <a:gs pos="80000">
              <a:schemeClr val="accent4">
                <a:shade val="93000"/>
                <a:satMod val="130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legend>
      <c:legendPos val="r"/>
      <c:layout>
        <c:manualLayout>
          <c:xMode val="edge"/>
          <c:yMode val="edge"/>
          <c:x val="0.81060606060606055"/>
          <c:y val="0.49095607235142141"/>
          <c:w val="0.17575757575757575"/>
          <c:h val="0.12403100775193807"/>
        </c:manualLayout>
      </c:layout>
    </c:legend>
    <c:plotVisOnly val="1"/>
    <c:dispBlanksAs val="gap"/>
  </c:chart>
  <c:spPr>
    <a:gradFill rotWithShape="1">
      <a:gsLst>
        <a:gs pos="0">
          <a:schemeClr val="dk1">
            <a:shade val="51000"/>
            <a:satMod val="130000"/>
          </a:schemeClr>
        </a:gs>
        <a:gs pos="80000">
          <a:schemeClr val="dk1">
            <a:shade val="93000"/>
            <a:satMod val="130000"/>
          </a:schemeClr>
        </a:gs>
        <a:gs pos="100000">
          <a:schemeClr val="dk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roundedCorners val="1"/>
  <c:chart>
    <c:plotArea>
      <c:layout>
        <c:manualLayout>
          <c:layoutTarget val="inner"/>
          <c:xMode val="edge"/>
          <c:yMode val="edge"/>
          <c:x val="6.8767908309455589E-2"/>
          <c:y val="7.7381177284392699E-2"/>
          <c:w val="0.69340974212034379"/>
          <c:h val="0.78869276847554082"/>
        </c:manualLayout>
      </c:layout>
      <c:scatterChart>
        <c:scatterStyle val="lineMarker"/>
        <c:ser>
          <c:idx val="0"/>
          <c:order val="0"/>
          <c:tx>
            <c:strRef>
              <c:f>'[1]Opgave 25'!$D$5</c:f>
              <c:strCache>
                <c:ptCount val="1"/>
                <c:pt idx="0">
                  <c:v>gewicht Be-mine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'[1]Opgave 25'!$E$4:$AG$4</c:f>
              <c:numCache>
                <c:formatCode>General</c:formatCode>
                <c:ptCount val="2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</c:numCache>
            </c:numRef>
          </c:xVal>
          <c:yVal>
            <c:numRef>
              <c:f>'[1]Opgave 25'!$E$5:$AG$5</c:f>
              <c:numCache>
                <c:formatCode>General</c:formatCode>
                <c:ptCount val="29"/>
                <c:pt idx="0">
                  <c:v>75.5</c:v>
                </c:pt>
                <c:pt idx="1">
                  <c:v>81</c:v>
                </c:pt>
                <c:pt idx="2">
                  <c:v>86.5</c:v>
                </c:pt>
                <c:pt idx="3">
                  <c:v>92</c:v>
                </c:pt>
                <c:pt idx="4">
                  <c:v>97.5</c:v>
                </c:pt>
                <c:pt idx="5">
                  <c:v>103</c:v>
                </c:pt>
                <c:pt idx="6">
                  <c:v>108.5</c:v>
                </c:pt>
                <c:pt idx="7">
                  <c:v>114</c:v>
                </c:pt>
                <c:pt idx="8">
                  <c:v>119.5</c:v>
                </c:pt>
                <c:pt idx="9">
                  <c:v>125</c:v>
                </c:pt>
                <c:pt idx="10">
                  <c:v>130.5</c:v>
                </c:pt>
                <c:pt idx="11">
                  <c:v>136</c:v>
                </c:pt>
                <c:pt idx="12">
                  <c:v>141.5</c:v>
                </c:pt>
                <c:pt idx="13">
                  <c:v>147</c:v>
                </c:pt>
                <c:pt idx="14">
                  <c:v>152.5</c:v>
                </c:pt>
                <c:pt idx="15">
                  <c:v>158</c:v>
                </c:pt>
                <c:pt idx="16">
                  <c:v>163.5</c:v>
                </c:pt>
                <c:pt idx="17">
                  <c:v>169</c:v>
                </c:pt>
                <c:pt idx="18">
                  <c:v>174.5</c:v>
                </c:pt>
                <c:pt idx="19">
                  <c:v>180</c:v>
                </c:pt>
                <c:pt idx="20">
                  <c:v>185.5</c:v>
                </c:pt>
                <c:pt idx="21">
                  <c:v>191</c:v>
                </c:pt>
                <c:pt idx="22">
                  <c:v>196.5</c:v>
                </c:pt>
                <c:pt idx="23">
                  <c:v>202</c:v>
                </c:pt>
                <c:pt idx="24">
                  <c:v>207.5</c:v>
                </c:pt>
                <c:pt idx="25">
                  <c:v>213</c:v>
                </c:pt>
                <c:pt idx="26">
                  <c:v>218.5</c:v>
                </c:pt>
                <c:pt idx="27">
                  <c:v>224</c:v>
                </c:pt>
                <c:pt idx="28">
                  <c:v>229.5</c:v>
                </c:pt>
              </c:numCache>
            </c:numRef>
          </c:yVal>
        </c:ser>
        <c:ser>
          <c:idx val="1"/>
          <c:order val="1"/>
          <c:tx>
            <c:strRef>
              <c:f>'[1]Opgave 25'!$D$9</c:f>
              <c:strCache>
                <c:ptCount val="1"/>
                <c:pt idx="0">
                  <c:v>gewicht U-too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'[1]Opgave 25'!$E$4:$AG$4</c:f>
              <c:numCache>
                <c:formatCode>General</c:formatCode>
                <c:ptCount val="2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</c:numCache>
            </c:numRef>
          </c:xVal>
          <c:yVal>
            <c:numRef>
              <c:f>'[1]Opgave 25'!$E$9:$AG$9</c:f>
              <c:numCache>
                <c:formatCode>General</c:formatCode>
                <c:ptCount val="29"/>
                <c:pt idx="0">
                  <c:v>94.5</c:v>
                </c:pt>
                <c:pt idx="1">
                  <c:v>99</c:v>
                </c:pt>
                <c:pt idx="2">
                  <c:v>103.5</c:v>
                </c:pt>
                <c:pt idx="3">
                  <c:v>108</c:v>
                </c:pt>
                <c:pt idx="4">
                  <c:v>112.5</c:v>
                </c:pt>
                <c:pt idx="5">
                  <c:v>117</c:v>
                </c:pt>
                <c:pt idx="6">
                  <c:v>121.5</c:v>
                </c:pt>
                <c:pt idx="7">
                  <c:v>126</c:v>
                </c:pt>
                <c:pt idx="8">
                  <c:v>130.5</c:v>
                </c:pt>
                <c:pt idx="9">
                  <c:v>135</c:v>
                </c:pt>
                <c:pt idx="10">
                  <c:v>139.5</c:v>
                </c:pt>
                <c:pt idx="11">
                  <c:v>144</c:v>
                </c:pt>
                <c:pt idx="12">
                  <c:v>148.5</c:v>
                </c:pt>
                <c:pt idx="13">
                  <c:v>153</c:v>
                </c:pt>
                <c:pt idx="14">
                  <c:v>157.5</c:v>
                </c:pt>
                <c:pt idx="15">
                  <c:v>162</c:v>
                </c:pt>
                <c:pt idx="16">
                  <c:v>166.5</c:v>
                </c:pt>
                <c:pt idx="17">
                  <c:v>171</c:v>
                </c:pt>
                <c:pt idx="18">
                  <c:v>175.5</c:v>
                </c:pt>
                <c:pt idx="19">
                  <c:v>180</c:v>
                </c:pt>
                <c:pt idx="20">
                  <c:v>184.5</c:v>
                </c:pt>
                <c:pt idx="21">
                  <c:v>189</c:v>
                </c:pt>
                <c:pt idx="22">
                  <c:v>193.5</c:v>
                </c:pt>
                <c:pt idx="23">
                  <c:v>198</c:v>
                </c:pt>
                <c:pt idx="24">
                  <c:v>202.5</c:v>
                </c:pt>
                <c:pt idx="25">
                  <c:v>207</c:v>
                </c:pt>
                <c:pt idx="26">
                  <c:v>211.5</c:v>
                </c:pt>
                <c:pt idx="27">
                  <c:v>216</c:v>
                </c:pt>
                <c:pt idx="28">
                  <c:v>220.5</c:v>
                </c:pt>
              </c:numCache>
            </c:numRef>
          </c:yVal>
        </c:ser>
        <c:axId val="139906432"/>
        <c:axId val="139916800"/>
      </c:scatterChart>
      <c:valAx>
        <c:axId val="139906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9916800"/>
        <c:crosses val="autoZero"/>
        <c:crossBetween val="midCat"/>
      </c:valAx>
      <c:valAx>
        <c:axId val="13991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9906432"/>
        <c:crosses val="autoZero"/>
        <c:crossBetween val="midCat"/>
      </c:valAx>
      <c:spPr>
        <a:solidFill>
          <a:srgbClr val="FF00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12893982808053"/>
          <c:y val="0.40773928030622281"/>
          <c:w val="0.19340974212034395"/>
          <c:h val="0.127976562431880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80008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/>
    <c:plotArea>
      <c:layout/>
      <c:scatterChart>
        <c:scatterStyle val="smoothMarker"/>
        <c:ser>
          <c:idx val="0"/>
          <c:order val="0"/>
          <c:tx>
            <c:strRef>
              <c:f>'Opgave 26'!$A$16</c:f>
              <c:strCache>
                <c:ptCount val="1"/>
                <c:pt idx="0">
                  <c:v>km-stand</c:v>
                </c:pt>
              </c:strCache>
            </c:strRef>
          </c:tx>
          <c:xVal>
            <c:numRef>
              <c:f>'Opgave 26'!$B$15:$K$15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'Opgave 26'!$B$16:$K$16</c:f>
              <c:numCache>
                <c:formatCode>General</c:formatCode>
                <c:ptCount val="10"/>
                <c:pt idx="0">
                  <c:v>240409</c:v>
                </c:pt>
                <c:pt idx="1">
                  <c:v>240734</c:v>
                </c:pt>
                <c:pt idx="2">
                  <c:v>241059</c:v>
                </c:pt>
                <c:pt idx="3">
                  <c:v>241384</c:v>
                </c:pt>
                <c:pt idx="4">
                  <c:v>241709</c:v>
                </c:pt>
                <c:pt idx="5">
                  <c:v>242034</c:v>
                </c:pt>
                <c:pt idx="6">
                  <c:v>242359</c:v>
                </c:pt>
                <c:pt idx="7">
                  <c:v>242684</c:v>
                </c:pt>
                <c:pt idx="8">
                  <c:v>243009</c:v>
                </c:pt>
                <c:pt idx="9">
                  <c:v>243334</c:v>
                </c:pt>
              </c:numCache>
            </c:numRef>
          </c:yVal>
          <c:smooth val="1"/>
        </c:ser>
        <c:axId val="141426688"/>
        <c:axId val="141428224"/>
      </c:scatterChart>
      <c:valAx>
        <c:axId val="141426688"/>
        <c:scaling>
          <c:orientation val="minMax"/>
        </c:scaling>
        <c:axPos val="b"/>
        <c:numFmt formatCode="General" sourceLinked="1"/>
        <c:tickLblPos val="nextTo"/>
        <c:crossAx val="141428224"/>
        <c:crosses val="autoZero"/>
        <c:crossBetween val="midCat"/>
      </c:valAx>
      <c:valAx>
        <c:axId val="141428224"/>
        <c:scaling>
          <c:orientation val="minMax"/>
        </c:scaling>
        <c:axPos val="l"/>
        <c:majorGridlines/>
        <c:numFmt formatCode="General" sourceLinked="1"/>
        <c:tickLblPos val="nextTo"/>
        <c:crossAx val="1414266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/>
    <c:plotArea>
      <c:layout/>
      <c:scatterChart>
        <c:scatterStyle val="smoothMarker"/>
        <c:ser>
          <c:idx val="0"/>
          <c:order val="0"/>
          <c:tx>
            <c:strRef>
              <c:f>'Opgave 26'!$A$16</c:f>
              <c:strCache>
                <c:ptCount val="1"/>
                <c:pt idx="0">
                  <c:v>km-stand</c:v>
                </c:pt>
              </c:strCache>
            </c:strRef>
          </c:tx>
          <c:xVal>
            <c:numRef>
              <c:f>'Opgave 26'!$B$15:$K$15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'Opgave 26'!$B$16:$K$16</c:f>
              <c:numCache>
                <c:formatCode>General</c:formatCode>
                <c:ptCount val="10"/>
                <c:pt idx="0">
                  <c:v>240409</c:v>
                </c:pt>
                <c:pt idx="1">
                  <c:v>240734</c:v>
                </c:pt>
                <c:pt idx="2">
                  <c:v>241059</c:v>
                </c:pt>
                <c:pt idx="3">
                  <c:v>241384</c:v>
                </c:pt>
                <c:pt idx="4">
                  <c:v>241709</c:v>
                </c:pt>
                <c:pt idx="5">
                  <c:v>242034</c:v>
                </c:pt>
                <c:pt idx="6">
                  <c:v>242359</c:v>
                </c:pt>
                <c:pt idx="7">
                  <c:v>242684</c:v>
                </c:pt>
                <c:pt idx="8">
                  <c:v>243009</c:v>
                </c:pt>
                <c:pt idx="9">
                  <c:v>243334</c:v>
                </c:pt>
              </c:numCache>
            </c:numRef>
          </c:yVal>
          <c:smooth val="1"/>
        </c:ser>
        <c:axId val="141452416"/>
        <c:axId val="141453952"/>
      </c:scatterChart>
      <c:valAx>
        <c:axId val="141452416"/>
        <c:scaling>
          <c:orientation val="minMax"/>
        </c:scaling>
        <c:axPos val="b"/>
        <c:numFmt formatCode="General" sourceLinked="1"/>
        <c:tickLblPos val="nextTo"/>
        <c:crossAx val="141453952"/>
        <c:crosses val="autoZero"/>
        <c:crossBetween val="midCat"/>
      </c:valAx>
      <c:valAx>
        <c:axId val="14145395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414524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roundedCorners val="1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kosten voetbalvereniging</a:t>
            </a:r>
          </a:p>
        </c:rich>
      </c:tx>
      <c:layout>
        <c:manualLayout>
          <c:xMode val="edge"/>
          <c:yMode val="edge"/>
          <c:x val="0.39120117837835983"/>
          <c:y val="3.1250034059834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14988791587391"/>
          <c:y val="0.12723228152932498"/>
          <c:w val="0.7431633327856374"/>
          <c:h val="0.69642933047630362"/>
        </c:manualLayout>
      </c:layout>
      <c:scatterChart>
        <c:scatterStyle val="lineMarker"/>
        <c:ser>
          <c:idx val="0"/>
          <c:order val="0"/>
          <c:tx>
            <c:strRef>
              <c:f>'[1]Opgave 27'!$C$7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'[1]Opgave 27'!$D$6:$BA$6</c:f>
              <c:numCache>
                <c:formatCode>General</c:formatCode>
                <c:ptCount val="5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</c:numCache>
            </c:numRef>
          </c:xVal>
          <c:yVal>
            <c:numRef>
              <c:f>'[1]Opgave 27'!$D$7:$BA$7</c:f>
              <c:numCache>
                <c:formatCode>General</c:formatCode>
                <c:ptCount val="50"/>
                <c:pt idx="0">
                  <c:v>437</c:v>
                </c:pt>
                <c:pt idx="1">
                  <c:v>451</c:v>
                </c:pt>
                <c:pt idx="2">
                  <c:v>465</c:v>
                </c:pt>
                <c:pt idx="3">
                  <c:v>479</c:v>
                </c:pt>
                <c:pt idx="4">
                  <c:v>493</c:v>
                </c:pt>
                <c:pt idx="5">
                  <c:v>507</c:v>
                </c:pt>
                <c:pt idx="6">
                  <c:v>521</c:v>
                </c:pt>
                <c:pt idx="7">
                  <c:v>535</c:v>
                </c:pt>
                <c:pt idx="8">
                  <c:v>549</c:v>
                </c:pt>
                <c:pt idx="9">
                  <c:v>563</c:v>
                </c:pt>
                <c:pt idx="10">
                  <c:v>577</c:v>
                </c:pt>
                <c:pt idx="11">
                  <c:v>591</c:v>
                </c:pt>
                <c:pt idx="12">
                  <c:v>605</c:v>
                </c:pt>
                <c:pt idx="13">
                  <c:v>619</c:v>
                </c:pt>
                <c:pt idx="14">
                  <c:v>633</c:v>
                </c:pt>
                <c:pt idx="15">
                  <c:v>647</c:v>
                </c:pt>
                <c:pt idx="16">
                  <c:v>661</c:v>
                </c:pt>
                <c:pt idx="17">
                  <c:v>675</c:v>
                </c:pt>
                <c:pt idx="18">
                  <c:v>689</c:v>
                </c:pt>
                <c:pt idx="19">
                  <c:v>703</c:v>
                </c:pt>
                <c:pt idx="20">
                  <c:v>717</c:v>
                </c:pt>
                <c:pt idx="21">
                  <c:v>731</c:v>
                </c:pt>
                <c:pt idx="22">
                  <c:v>745</c:v>
                </c:pt>
                <c:pt idx="23">
                  <c:v>759</c:v>
                </c:pt>
                <c:pt idx="24">
                  <c:v>773</c:v>
                </c:pt>
                <c:pt idx="25">
                  <c:v>787</c:v>
                </c:pt>
                <c:pt idx="26">
                  <c:v>801</c:v>
                </c:pt>
                <c:pt idx="27">
                  <c:v>815</c:v>
                </c:pt>
                <c:pt idx="28">
                  <c:v>829</c:v>
                </c:pt>
                <c:pt idx="29">
                  <c:v>843</c:v>
                </c:pt>
                <c:pt idx="30">
                  <c:v>857</c:v>
                </c:pt>
                <c:pt idx="31">
                  <c:v>871</c:v>
                </c:pt>
                <c:pt idx="32">
                  <c:v>885</c:v>
                </c:pt>
                <c:pt idx="33">
                  <c:v>899</c:v>
                </c:pt>
                <c:pt idx="34">
                  <c:v>913</c:v>
                </c:pt>
                <c:pt idx="35">
                  <c:v>927</c:v>
                </c:pt>
                <c:pt idx="36">
                  <c:v>941</c:v>
                </c:pt>
                <c:pt idx="37">
                  <c:v>955</c:v>
                </c:pt>
                <c:pt idx="38">
                  <c:v>969</c:v>
                </c:pt>
                <c:pt idx="39">
                  <c:v>983</c:v>
                </c:pt>
                <c:pt idx="40">
                  <c:v>997</c:v>
                </c:pt>
                <c:pt idx="41">
                  <c:v>1011</c:v>
                </c:pt>
                <c:pt idx="42">
                  <c:v>1025</c:v>
                </c:pt>
                <c:pt idx="43">
                  <c:v>1039</c:v>
                </c:pt>
                <c:pt idx="44">
                  <c:v>1053</c:v>
                </c:pt>
                <c:pt idx="45">
                  <c:v>1067</c:v>
                </c:pt>
                <c:pt idx="46">
                  <c:v>1081</c:v>
                </c:pt>
                <c:pt idx="47">
                  <c:v>1095</c:v>
                </c:pt>
                <c:pt idx="48">
                  <c:v>1109</c:v>
                </c:pt>
                <c:pt idx="49">
                  <c:v>1123</c:v>
                </c:pt>
              </c:numCache>
            </c:numRef>
          </c:yVal>
        </c:ser>
        <c:axId val="141483392"/>
        <c:axId val="141907840"/>
      </c:scatterChart>
      <c:valAx>
        <c:axId val="14148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kinderen</a:t>
                </a:r>
              </a:p>
            </c:rich>
          </c:tx>
          <c:layout>
            <c:manualLayout>
              <c:xMode val="edge"/>
              <c:yMode val="edge"/>
              <c:x val="0.41260428236258617"/>
              <c:y val="0.904018842445201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1907840"/>
        <c:crosses val="autoZero"/>
        <c:crossBetween val="midCat"/>
      </c:valAx>
      <c:valAx>
        <c:axId val="141907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kosten</a:t>
                </a:r>
              </a:p>
            </c:rich>
          </c:tx>
          <c:layout>
            <c:manualLayout>
              <c:xMode val="edge"/>
              <c:yMode val="edge"/>
              <c:x val="1.7835919986855301E-2"/>
              <c:y val="0.410714733357820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1483392"/>
        <c:crosses val="autoZero"/>
        <c:crossBetween val="midCat"/>
      </c:valAx>
      <c:spPr>
        <a:solidFill>
          <a:srgbClr val="CC99FF"/>
        </a:solidFill>
        <a:ln w="12700">
          <a:solidFill>
            <a:srgbClr val="CC99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66163134802334"/>
          <c:y val="0.50000054495734525"/>
          <c:w val="0.10582645858867488"/>
          <c:h val="5.58036322497039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800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Glazenwassen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47462817147864"/>
          <c:y val="0.19943314377369503"/>
          <c:w val="0.65814348206474238"/>
          <c:h val="0.58905803441236482"/>
        </c:manualLayout>
      </c:layout>
      <c:scatterChart>
        <c:scatterStyle val="lineMarker"/>
        <c:ser>
          <c:idx val="0"/>
          <c:order val="0"/>
          <c:tx>
            <c:strRef>
              <c:f>'[1]Opgave 22'!$C$4</c:f>
              <c:strCache>
                <c:ptCount val="1"/>
                <c:pt idx="0">
                  <c:v>kosten</c:v>
                </c:pt>
              </c:strCache>
            </c:strRef>
          </c:tx>
          <c:spPr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xVal>
            <c:numRef>
              <c:f>'[1]Opgave 22'!$D$3:$K$3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'[1]Opgave 22'!$D$4:$K$4</c:f>
              <c:numCache>
                <c:formatCode>General</c:formatCode>
                <c:ptCount val="8"/>
                <c:pt idx="0">
                  <c:v>85</c:v>
                </c:pt>
                <c:pt idx="1">
                  <c:v>120</c:v>
                </c:pt>
                <c:pt idx="2">
                  <c:v>155</c:v>
                </c:pt>
                <c:pt idx="3">
                  <c:v>190</c:v>
                </c:pt>
                <c:pt idx="4">
                  <c:v>225</c:v>
                </c:pt>
                <c:pt idx="5">
                  <c:v>260</c:v>
                </c:pt>
                <c:pt idx="6">
                  <c:v>295</c:v>
                </c:pt>
                <c:pt idx="7">
                  <c:v>330</c:v>
                </c:pt>
              </c:numCache>
            </c:numRef>
          </c:yVal>
        </c:ser>
        <c:axId val="130576384"/>
        <c:axId val="130578304"/>
      </c:scatterChart>
      <c:valAx>
        <c:axId val="1305763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Uren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0578304"/>
        <c:crosses val="autoZero"/>
        <c:crossBetween val="midCat"/>
      </c:valAx>
      <c:valAx>
        <c:axId val="130578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Kosten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130576384"/>
        <c:crosses val="autoZero"/>
        <c:crossBetween val="midCat"/>
      </c:valAx>
      <c:spPr>
        <a:gradFill rotWithShape="1">
          <a:gsLst>
            <a:gs pos="0">
              <a:schemeClr val="accent4">
                <a:shade val="51000"/>
                <a:satMod val="130000"/>
              </a:schemeClr>
            </a:gs>
            <a:gs pos="80000">
              <a:schemeClr val="accent4">
                <a:shade val="93000"/>
                <a:satMod val="130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plotVisOnly val="1"/>
    <c:dispBlanksAs val="gap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Graden in Goudmijn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'[1]Opgave 23'!$C$4</c:f>
              <c:strCache>
                <c:ptCount val="1"/>
                <c:pt idx="0">
                  <c:v>Graden</c:v>
                </c:pt>
              </c:strCache>
            </c:strRef>
          </c:tx>
          <c:spPr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xVal>
            <c:numRef>
              <c:f>'[1]Opgave 23'!$D$3:$K$3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3.9</c:v>
                </c:pt>
              </c:numCache>
            </c:numRef>
          </c:xVal>
          <c:yVal>
            <c:numRef>
              <c:f>'[1]Opgave 23'!$D$4:$K$4</c:f>
              <c:numCache>
                <c:formatCode>General</c:formatCode>
                <c:ptCount val="8"/>
                <c:pt idx="0">
                  <c:v>24.895</c:v>
                </c:pt>
                <c:pt idx="1">
                  <c:v>29.79</c:v>
                </c:pt>
                <c:pt idx="2">
                  <c:v>34.685000000000002</c:v>
                </c:pt>
                <c:pt idx="3">
                  <c:v>39.58</c:v>
                </c:pt>
                <c:pt idx="4">
                  <c:v>44.474999999999994</c:v>
                </c:pt>
                <c:pt idx="5">
                  <c:v>49.37</c:v>
                </c:pt>
                <c:pt idx="6">
                  <c:v>54.265000000000001</c:v>
                </c:pt>
                <c:pt idx="7">
                  <c:v>58.180999999999997</c:v>
                </c:pt>
              </c:numCache>
            </c:numRef>
          </c:yVal>
        </c:ser>
        <c:axId val="130598400"/>
        <c:axId val="130600320"/>
      </c:scatterChart>
      <c:valAx>
        <c:axId val="130598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Diepte in km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0600320"/>
        <c:crosses val="autoZero"/>
        <c:crossBetween val="midCat"/>
      </c:valAx>
      <c:valAx>
        <c:axId val="130600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Graden celsius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130598400"/>
        <c:crosses val="autoZero"/>
        <c:crossBetween val="midCat"/>
      </c:valAx>
      <c:spPr>
        <a:gradFill rotWithShape="1">
          <a:gsLst>
            <a:gs pos="0">
              <a:schemeClr val="accent4">
                <a:shade val="51000"/>
                <a:satMod val="130000"/>
              </a:schemeClr>
            </a:gs>
            <a:gs pos="80000">
              <a:schemeClr val="accent4">
                <a:shade val="93000"/>
                <a:satMod val="130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plotVisOnly val="1"/>
    <c:dispBlanksAs val="gap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/>
    <c:plotArea>
      <c:layout/>
      <c:scatterChart>
        <c:scatterStyle val="smoothMarker"/>
        <c:ser>
          <c:idx val="0"/>
          <c:order val="0"/>
          <c:tx>
            <c:strRef>
              <c:f>'Opgave 26'!$A$16</c:f>
              <c:strCache>
                <c:ptCount val="1"/>
                <c:pt idx="0">
                  <c:v>km-stand</c:v>
                </c:pt>
              </c:strCache>
            </c:strRef>
          </c:tx>
          <c:xVal>
            <c:numRef>
              <c:f>'Opgave 26'!$B$15:$K$15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</c:numCache>
            </c:numRef>
          </c:xVal>
          <c:yVal>
            <c:numRef>
              <c:f>'Opgave 26'!$B$16:$K$16</c:f>
              <c:numCache>
                <c:formatCode>General</c:formatCode>
                <c:ptCount val="10"/>
                <c:pt idx="0">
                  <c:v>240409</c:v>
                </c:pt>
                <c:pt idx="1">
                  <c:v>240734</c:v>
                </c:pt>
                <c:pt idx="2">
                  <c:v>241059</c:v>
                </c:pt>
                <c:pt idx="3">
                  <c:v>241384</c:v>
                </c:pt>
                <c:pt idx="4">
                  <c:v>241709</c:v>
                </c:pt>
                <c:pt idx="5">
                  <c:v>242034</c:v>
                </c:pt>
                <c:pt idx="6">
                  <c:v>242359</c:v>
                </c:pt>
                <c:pt idx="7">
                  <c:v>242684</c:v>
                </c:pt>
                <c:pt idx="8">
                  <c:v>243009</c:v>
                </c:pt>
                <c:pt idx="9">
                  <c:v>243334</c:v>
                </c:pt>
              </c:numCache>
            </c:numRef>
          </c:yVal>
          <c:smooth val="1"/>
        </c:ser>
        <c:axId val="128472960"/>
        <c:axId val="128475136"/>
      </c:scatterChart>
      <c:valAx>
        <c:axId val="1284729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uur</a:t>
                </a:r>
              </a:p>
            </c:rich>
          </c:tx>
        </c:title>
        <c:numFmt formatCode="General" sourceLinked="1"/>
        <c:tickLblPos val="nextTo"/>
        <c:crossAx val="128475136"/>
        <c:crosses val="autoZero"/>
        <c:crossBetween val="midCat"/>
      </c:valAx>
      <c:valAx>
        <c:axId val="128475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Aantal gereden km</a:t>
                </a:r>
              </a:p>
            </c:rich>
          </c:tx>
        </c:title>
        <c:numFmt formatCode="General" sourceLinked="1"/>
        <c:tickLblPos val="nextTo"/>
        <c:crossAx val="12847296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roundedCorners val="1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kosten voetbalvereniging</a:t>
            </a:r>
          </a:p>
        </c:rich>
      </c:tx>
      <c:layout>
        <c:manualLayout>
          <c:xMode val="edge"/>
          <c:yMode val="edge"/>
          <c:x val="0.39120117837835972"/>
          <c:y val="3.1250034059834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14988791587391"/>
          <c:y val="0.12723228152932486"/>
          <c:w val="0.7431633327856374"/>
          <c:h val="0.69642933047630362"/>
        </c:manualLayout>
      </c:layout>
      <c:scatterChart>
        <c:scatterStyle val="lineMarker"/>
        <c:ser>
          <c:idx val="0"/>
          <c:order val="0"/>
          <c:tx>
            <c:strRef>
              <c:f>'[1]Opgave 27'!$C$7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'[1]Opgave 27'!$D$6:$BA$6</c:f>
              <c:numCache>
                <c:formatCode>General</c:formatCode>
                <c:ptCount val="5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</c:numCache>
            </c:numRef>
          </c:xVal>
          <c:yVal>
            <c:numRef>
              <c:f>'[1]Opgave 27'!$D$7:$BA$7</c:f>
              <c:numCache>
                <c:formatCode>General</c:formatCode>
                <c:ptCount val="50"/>
                <c:pt idx="0">
                  <c:v>437</c:v>
                </c:pt>
                <c:pt idx="1">
                  <c:v>451</c:v>
                </c:pt>
                <c:pt idx="2">
                  <c:v>465</c:v>
                </c:pt>
                <c:pt idx="3">
                  <c:v>479</c:v>
                </c:pt>
                <c:pt idx="4">
                  <c:v>493</c:v>
                </c:pt>
                <c:pt idx="5">
                  <c:v>507</c:v>
                </c:pt>
                <c:pt idx="6">
                  <c:v>521</c:v>
                </c:pt>
                <c:pt idx="7">
                  <c:v>535</c:v>
                </c:pt>
                <c:pt idx="8">
                  <c:v>549</c:v>
                </c:pt>
                <c:pt idx="9">
                  <c:v>563</c:v>
                </c:pt>
                <c:pt idx="10">
                  <c:v>577</c:v>
                </c:pt>
                <c:pt idx="11">
                  <c:v>591</c:v>
                </c:pt>
                <c:pt idx="12">
                  <c:v>605</c:v>
                </c:pt>
                <c:pt idx="13">
                  <c:v>619</c:v>
                </c:pt>
                <c:pt idx="14">
                  <c:v>633</c:v>
                </c:pt>
                <c:pt idx="15">
                  <c:v>647</c:v>
                </c:pt>
                <c:pt idx="16">
                  <c:v>661</c:v>
                </c:pt>
                <c:pt idx="17">
                  <c:v>675</c:v>
                </c:pt>
                <c:pt idx="18">
                  <c:v>689</c:v>
                </c:pt>
                <c:pt idx="19">
                  <c:v>703</c:v>
                </c:pt>
                <c:pt idx="20">
                  <c:v>717</c:v>
                </c:pt>
                <c:pt idx="21">
                  <c:v>731</c:v>
                </c:pt>
                <c:pt idx="22">
                  <c:v>745</c:v>
                </c:pt>
                <c:pt idx="23">
                  <c:v>759</c:v>
                </c:pt>
                <c:pt idx="24">
                  <c:v>773</c:v>
                </c:pt>
                <c:pt idx="25">
                  <c:v>787</c:v>
                </c:pt>
                <c:pt idx="26">
                  <c:v>801</c:v>
                </c:pt>
                <c:pt idx="27">
                  <c:v>815</c:v>
                </c:pt>
                <c:pt idx="28">
                  <c:v>829</c:v>
                </c:pt>
                <c:pt idx="29">
                  <c:v>843</c:v>
                </c:pt>
                <c:pt idx="30">
                  <c:v>857</c:v>
                </c:pt>
                <c:pt idx="31">
                  <c:v>871</c:v>
                </c:pt>
                <c:pt idx="32">
                  <c:v>885</c:v>
                </c:pt>
                <c:pt idx="33">
                  <c:v>899</c:v>
                </c:pt>
                <c:pt idx="34">
                  <c:v>913</c:v>
                </c:pt>
                <c:pt idx="35">
                  <c:v>927</c:v>
                </c:pt>
                <c:pt idx="36">
                  <c:v>941</c:v>
                </c:pt>
                <c:pt idx="37">
                  <c:v>955</c:v>
                </c:pt>
                <c:pt idx="38">
                  <c:v>969</c:v>
                </c:pt>
                <c:pt idx="39">
                  <c:v>983</c:v>
                </c:pt>
                <c:pt idx="40">
                  <c:v>997</c:v>
                </c:pt>
                <c:pt idx="41">
                  <c:v>1011</c:v>
                </c:pt>
                <c:pt idx="42">
                  <c:v>1025</c:v>
                </c:pt>
                <c:pt idx="43">
                  <c:v>1039</c:v>
                </c:pt>
                <c:pt idx="44">
                  <c:v>1053</c:v>
                </c:pt>
                <c:pt idx="45">
                  <c:v>1067</c:v>
                </c:pt>
                <c:pt idx="46">
                  <c:v>1081</c:v>
                </c:pt>
                <c:pt idx="47">
                  <c:v>1095</c:v>
                </c:pt>
                <c:pt idx="48">
                  <c:v>1109</c:v>
                </c:pt>
                <c:pt idx="49">
                  <c:v>1123</c:v>
                </c:pt>
              </c:numCache>
            </c:numRef>
          </c:yVal>
        </c:ser>
        <c:axId val="128500096"/>
        <c:axId val="128502400"/>
      </c:scatterChart>
      <c:valAx>
        <c:axId val="12850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aantal kinderen</a:t>
                </a:r>
              </a:p>
            </c:rich>
          </c:tx>
          <c:layout>
            <c:manualLayout>
              <c:xMode val="edge"/>
              <c:yMode val="edge"/>
              <c:x val="0.41260428236258606"/>
              <c:y val="0.904018842445201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502400"/>
        <c:crosses val="autoZero"/>
        <c:crossBetween val="midCat"/>
      </c:valAx>
      <c:valAx>
        <c:axId val="12850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kosten</a:t>
                </a:r>
              </a:p>
            </c:rich>
          </c:tx>
          <c:layout>
            <c:manualLayout>
              <c:xMode val="edge"/>
              <c:yMode val="edge"/>
              <c:x val="1.7835919986855301E-2"/>
              <c:y val="0.410714733357820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8500096"/>
        <c:crosses val="autoZero"/>
        <c:crossBetween val="midCat"/>
      </c:valAx>
      <c:spPr>
        <a:solidFill>
          <a:srgbClr val="CC99FF"/>
        </a:solidFill>
        <a:ln w="12700">
          <a:solidFill>
            <a:srgbClr val="CC99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66163134802311"/>
          <c:y val="0.50000054495734547"/>
          <c:w val="0.10582645858867483"/>
          <c:h val="5.58036322497038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</c:chart>
  <c:spPr>
    <a:solidFill>
      <a:srgbClr val="800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Duur branden kaars A en B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'16 tm 27'!$B$105</c:f>
              <c:strCache>
                <c:ptCount val="1"/>
                <c:pt idx="0">
                  <c:v>lengte kaars A</c:v>
                </c:pt>
              </c:strCache>
            </c:strRef>
          </c:tx>
          <c:xVal>
            <c:numRef>
              <c:f>'16 tm 27'!$C$104:$I$104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'16 tm 27'!$C$105:$I$105</c:f>
              <c:numCache>
                <c:formatCode>General</c:formatCode>
                <c:ptCount val="7"/>
                <c:pt idx="0">
                  <c:v>15</c:v>
                </c:pt>
                <c:pt idx="1">
                  <c:v>12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</c:ser>
        <c:ser>
          <c:idx val="1"/>
          <c:order val="1"/>
          <c:tx>
            <c:strRef>
              <c:f>'16 tm 27'!$B$106</c:f>
              <c:strCache>
                <c:ptCount val="1"/>
                <c:pt idx="0">
                  <c:v>lengte kaars B</c:v>
                </c:pt>
              </c:strCache>
            </c:strRef>
          </c:tx>
          <c:xVal>
            <c:numRef>
              <c:f>'16 tm 27'!$C$104:$I$104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'16 tm 27'!$C$106:$I$106</c:f>
              <c:numCache>
                <c:formatCode>General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yVal>
        </c:ser>
        <c:axId val="129849600"/>
        <c:axId val="129864064"/>
      </c:scatterChart>
      <c:valAx>
        <c:axId val="129849600"/>
        <c:scaling>
          <c:orientation val="minMax"/>
          <c:max val="6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branduren</a:t>
                </a:r>
              </a:p>
            </c:rich>
          </c:tx>
        </c:title>
        <c:numFmt formatCode="General" sourceLinked="1"/>
        <c:tickLblPos val="nextTo"/>
        <c:crossAx val="129864064"/>
        <c:crosses val="autoZero"/>
        <c:crossBetween val="midCat"/>
      </c:valAx>
      <c:valAx>
        <c:axId val="129864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lengte in cm</a:t>
                </a:r>
              </a:p>
            </c:rich>
          </c:tx>
        </c:title>
        <c:numFmt formatCode="General" sourceLinked="1"/>
        <c:tickLblPos val="nextTo"/>
        <c:crossAx val="1298496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Gewicht</a:t>
            </a:r>
            <a:r>
              <a:rPr lang="nl-NL" baseline="0"/>
              <a:t> u-too en be-mine</a:t>
            </a:r>
            <a:endParaRPr lang="nl-NL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'16 tm 27'!$B$132</c:f>
              <c:strCache>
                <c:ptCount val="1"/>
                <c:pt idx="0">
                  <c:v>Be-mine</c:v>
                </c:pt>
              </c:strCache>
            </c:strRef>
          </c:tx>
          <c:xVal>
            <c:numRef>
              <c:f>'16 tm 27'!$C$127:$J$127</c:f>
              <c:numCache>
                <c:formatCode>General</c:formatCode>
                <c:ptCount val="8"/>
                <c:pt idx="7">
                  <c:v>140</c:v>
                </c:pt>
              </c:numCache>
            </c:numRef>
          </c:xVal>
          <c:yVal>
            <c:numRef>
              <c:f>'16 tm 27'!$C$128:$J$128</c:f>
              <c:numCache>
                <c:formatCode>General</c:formatCode>
                <c:ptCount val="8"/>
                <c:pt idx="7">
                  <c:v>224</c:v>
                </c:pt>
              </c:numCache>
            </c:numRef>
          </c:yVal>
        </c:ser>
        <c:ser>
          <c:idx val="1"/>
          <c:order val="1"/>
          <c:tx>
            <c:strRef>
              <c:f>'16 tm 27'!$B$133</c:f>
              <c:strCache>
                <c:ptCount val="1"/>
                <c:pt idx="0">
                  <c:v>U-too</c:v>
                </c:pt>
              </c:strCache>
            </c:strRef>
          </c:tx>
          <c:xVal>
            <c:numRef>
              <c:f>'16 tm 27'!$C$127:$J$127</c:f>
              <c:numCache>
                <c:formatCode>General</c:formatCode>
                <c:ptCount val="8"/>
                <c:pt idx="7">
                  <c:v>140</c:v>
                </c:pt>
              </c:numCache>
            </c:numRef>
          </c:xVal>
          <c:yVal>
            <c:numRef>
              <c:f>'16 tm 27'!$C$129:$J$129</c:f>
              <c:numCache>
                <c:formatCode>General</c:formatCode>
                <c:ptCount val="8"/>
                <c:pt idx="7">
                  <c:v>216</c:v>
                </c:pt>
              </c:numCache>
            </c:numRef>
          </c:yVal>
        </c:ser>
        <c:axId val="137045120"/>
        <c:axId val="137047040"/>
      </c:scatterChart>
      <c:valAx>
        <c:axId val="1370451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d</a:t>
                </a:r>
                <a:r>
                  <a:rPr lang="nl-NL" baseline="0"/>
                  <a:t> </a:t>
                </a:r>
                <a:endParaRPr lang="nl-NL"/>
              </a:p>
            </c:rich>
          </c:tx>
        </c:title>
        <c:numFmt formatCode="General" sourceLinked="1"/>
        <c:tickLblPos val="nextTo"/>
        <c:crossAx val="137047040"/>
        <c:crosses val="autoZero"/>
        <c:crossBetween val="midCat"/>
      </c:valAx>
      <c:valAx>
        <c:axId val="137047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Gewicht in kg</a:t>
                </a:r>
              </a:p>
            </c:rich>
          </c:tx>
        </c:title>
        <c:numFmt formatCode="General" sourceLinked="1"/>
        <c:tickLblPos val="nextTo"/>
        <c:crossAx val="137045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47462817147864"/>
          <c:y val="0.19480351414406533"/>
          <c:w val="0.5509210411198604"/>
          <c:h val="0.55665062700495771"/>
        </c:manualLayout>
      </c:layout>
      <c:scatterChart>
        <c:scatterStyle val="smoothMarker"/>
        <c:ser>
          <c:idx val="0"/>
          <c:order val="0"/>
          <c:tx>
            <c:strRef>
              <c:f>'[1]Opgave 21'!$B$4</c:f>
              <c:strCache>
                <c:ptCount val="1"/>
                <c:pt idx="0">
                  <c:v>kosten mobieltje</c:v>
                </c:pt>
              </c:strCache>
            </c:strRef>
          </c:tx>
          <c:dLbls>
            <c:delete val="1"/>
          </c:dLbls>
          <c:xVal>
            <c:numRef>
              <c:f>'[1]Opgave 21'!$C$3:$I$3</c:f>
              <c:numCache>
                <c:formatCode>General</c:formatCod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'[1]Opgave 21'!$C$4:$I$4</c:f>
              <c:numCache>
                <c:formatCode>General</c:formatCode>
                <c:ptCount val="7"/>
                <c:pt idx="0">
                  <c:v>85</c:v>
                </c:pt>
                <c:pt idx="1">
                  <c:v>93</c:v>
                </c:pt>
                <c:pt idx="2">
                  <c:v>101</c:v>
                </c:pt>
                <c:pt idx="3">
                  <c:v>109</c:v>
                </c:pt>
                <c:pt idx="4">
                  <c:v>117</c:v>
                </c:pt>
                <c:pt idx="5">
                  <c:v>125</c:v>
                </c:pt>
                <c:pt idx="6">
                  <c:v>133</c:v>
                </c:pt>
              </c:numCache>
            </c:numRef>
          </c:yVal>
          <c:smooth val="1"/>
        </c:ser>
        <c:dLbls>
          <c:showVal val="1"/>
          <c:showCatName val="1"/>
        </c:dLbls>
        <c:axId val="138048256"/>
        <c:axId val="138050176"/>
      </c:scatterChart>
      <c:valAx>
        <c:axId val="138048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Belminuten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8050176"/>
        <c:crosses val="autoZero"/>
        <c:crossBetween val="midCat"/>
      </c:valAx>
      <c:valAx>
        <c:axId val="138050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Kosten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1380482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85816876122058"/>
          <c:y val="0.52631578947368418"/>
          <c:w val="0.23518850987432674"/>
          <c:h val="7.4303405572755429E-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47"/>
  <c:chart>
    <c:title>
      <c:tx>
        <c:rich>
          <a:bodyPr/>
          <a:lstStyle/>
          <a:p>
            <a:pPr>
              <a:defRPr/>
            </a:pPr>
            <a:r>
              <a:rPr lang="en-US"/>
              <a:t>Glazenwassen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47462817147864"/>
          <c:y val="0.19943314377369503"/>
          <c:w val="0.65814348206474238"/>
          <c:h val="0.58905803441236482"/>
        </c:manualLayout>
      </c:layout>
      <c:scatterChart>
        <c:scatterStyle val="lineMarker"/>
        <c:ser>
          <c:idx val="0"/>
          <c:order val="0"/>
          <c:tx>
            <c:strRef>
              <c:f>'[1]Opgave 22'!$C$4</c:f>
              <c:strCache>
                <c:ptCount val="1"/>
                <c:pt idx="0">
                  <c:v>kosten</c:v>
                </c:pt>
              </c:strCache>
            </c:strRef>
          </c:tx>
          <c:spPr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xVal>
            <c:numRef>
              <c:f>'[1]Opgave 22'!$D$3:$K$3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'[1]Opgave 22'!$D$4:$K$4</c:f>
              <c:numCache>
                <c:formatCode>General</c:formatCode>
                <c:ptCount val="8"/>
                <c:pt idx="0">
                  <c:v>85</c:v>
                </c:pt>
                <c:pt idx="1">
                  <c:v>120</c:v>
                </c:pt>
                <c:pt idx="2">
                  <c:v>155</c:v>
                </c:pt>
                <c:pt idx="3">
                  <c:v>190</c:v>
                </c:pt>
                <c:pt idx="4">
                  <c:v>225</c:v>
                </c:pt>
                <c:pt idx="5">
                  <c:v>260</c:v>
                </c:pt>
                <c:pt idx="6">
                  <c:v>295</c:v>
                </c:pt>
                <c:pt idx="7">
                  <c:v>330</c:v>
                </c:pt>
              </c:numCache>
            </c:numRef>
          </c:yVal>
        </c:ser>
        <c:axId val="137202688"/>
        <c:axId val="137225344"/>
      </c:scatterChart>
      <c:valAx>
        <c:axId val="13720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Uren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7225344"/>
        <c:crosses val="autoZero"/>
        <c:crossBetween val="midCat"/>
      </c:valAx>
      <c:valAx>
        <c:axId val="137225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Kosten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crossAx val="137202688"/>
        <c:crosses val="autoZero"/>
        <c:crossBetween val="midCat"/>
      </c:valAx>
      <c:spPr>
        <a:gradFill rotWithShape="1">
          <a:gsLst>
            <a:gs pos="0">
              <a:schemeClr val="accent4">
                <a:shade val="51000"/>
                <a:satMod val="130000"/>
              </a:schemeClr>
            </a:gs>
            <a:gs pos="80000">
              <a:schemeClr val="accent4">
                <a:shade val="93000"/>
                <a:satMod val="130000"/>
              </a:schemeClr>
            </a:gs>
            <a:gs pos="100000">
              <a:schemeClr val="accent4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plotArea>
    <c:legend>
      <c:legendPos val="r"/>
      <c:layout>
        <c:manualLayout>
          <c:xMode val="edge"/>
          <c:yMode val="edge"/>
          <c:x val="0.82291666666666652"/>
          <c:y val="0.52777777777777779"/>
          <c:w val="0.15833333333333346"/>
          <c:h val="8.3333333333333343E-2"/>
        </c:manualLayout>
      </c:layout>
    </c:legend>
    <c:plotVisOnly val="1"/>
    <c:dispBlanksAs val="gap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nl-N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19</xdr:row>
      <xdr:rowOff>247650</xdr:rowOff>
    </xdr:from>
    <xdr:to>
      <xdr:col>2</xdr:col>
      <xdr:colOff>228600</xdr:colOff>
      <xdr:row>22</xdr:row>
      <xdr:rowOff>152400</xdr:rowOff>
    </xdr:to>
    <xdr:sp macro="" textlink="">
      <xdr:nvSpPr>
        <xdr:cNvPr id="2" name="Gelijkbenige driehoek 1"/>
        <xdr:cNvSpPr/>
      </xdr:nvSpPr>
      <xdr:spPr>
        <a:xfrm>
          <a:off x="914400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257175</xdr:colOff>
      <xdr:row>19</xdr:row>
      <xdr:rowOff>247650</xdr:rowOff>
    </xdr:from>
    <xdr:to>
      <xdr:col>5</xdr:col>
      <xdr:colOff>266700</xdr:colOff>
      <xdr:row>22</xdr:row>
      <xdr:rowOff>152400</xdr:rowOff>
    </xdr:to>
    <xdr:sp macro="" textlink="">
      <xdr:nvSpPr>
        <xdr:cNvPr id="3" name="Gelijkbenige driehoek 2"/>
        <xdr:cNvSpPr/>
      </xdr:nvSpPr>
      <xdr:spPr>
        <a:xfrm>
          <a:off x="1809750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752475</xdr:colOff>
      <xdr:row>19</xdr:row>
      <xdr:rowOff>247650</xdr:rowOff>
    </xdr:from>
    <xdr:to>
      <xdr:col>4</xdr:col>
      <xdr:colOff>104775</xdr:colOff>
      <xdr:row>22</xdr:row>
      <xdr:rowOff>152400</xdr:rowOff>
    </xdr:to>
    <xdr:sp macro="" textlink="">
      <xdr:nvSpPr>
        <xdr:cNvPr id="4" name="Gelijkbenige driehoek 3"/>
        <xdr:cNvSpPr/>
      </xdr:nvSpPr>
      <xdr:spPr>
        <a:xfrm rot="10800000">
          <a:off x="1362075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133350</xdr:colOff>
      <xdr:row>19</xdr:row>
      <xdr:rowOff>247650</xdr:rowOff>
    </xdr:from>
    <xdr:to>
      <xdr:col>7</xdr:col>
      <xdr:colOff>142875</xdr:colOff>
      <xdr:row>22</xdr:row>
      <xdr:rowOff>152400</xdr:rowOff>
    </xdr:to>
    <xdr:sp macro="" textlink="">
      <xdr:nvSpPr>
        <xdr:cNvPr id="5" name="Gelijkbenige driehoek 4"/>
        <xdr:cNvSpPr/>
      </xdr:nvSpPr>
      <xdr:spPr>
        <a:xfrm rot="10800000">
          <a:off x="2257425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152400</xdr:rowOff>
    </xdr:from>
    <xdr:to>
      <xdr:col>14</xdr:col>
      <xdr:colOff>495300</xdr:colOff>
      <xdr:row>31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29</xdr:row>
      <xdr:rowOff>161925</xdr:rowOff>
    </xdr:from>
    <xdr:to>
      <xdr:col>14</xdr:col>
      <xdr:colOff>219075</xdr:colOff>
      <xdr:row>46</xdr:row>
      <xdr:rowOff>0</xdr:rowOff>
    </xdr:to>
    <xdr:graphicFrame macro="">
      <xdr:nvGraphicFramePr>
        <xdr:cNvPr id="2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52</xdr:row>
      <xdr:rowOff>133350</xdr:rowOff>
    </xdr:from>
    <xdr:to>
      <xdr:col>10</xdr:col>
      <xdr:colOff>0</xdr:colOff>
      <xdr:row>67</xdr:row>
      <xdr:rowOff>19050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28576</xdr:colOff>
      <xdr:row>75</xdr:row>
      <xdr:rowOff>114300</xdr:rowOff>
    </xdr:from>
    <xdr:to>
      <xdr:col>10</xdr:col>
      <xdr:colOff>0</xdr:colOff>
      <xdr:row>90</xdr:row>
      <xdr:rowOff>0</xdr:rowOff>
    </xdr:to>
    <xdr:graphicFrame macro="">
      <xdr:nvGraphicFramePr>
        <xdr:cNvPr id="4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154</xdr:row>
      <xdr:rowOff>28575</xdr:rowOff>
    </xdr:from>
    <xdr:to>
      <xdr:col>10</xdr:col>
      <xdr:colOff>0</xdr:colOff>
      <xdr:row>168</xdr:row>
      <xdr:rowOff>104775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178</xdr:row>
      <xdr:rowOff>38100</xdr:rowOff>
    </xdr:from>
    <xdr:to>
      <xdr:col>10</xdr:col>
      <xdr:colOff>0</xdr:colOff>
      <xdr:row>189</xdr:row>
      <xdr:rowOff>76200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103</xdr:row>
      <xdr:rowOff>19050</xdr:rowOff>
    </xdr:from>
    <xdr:to>
      <xdr:col>10</xdr:col>
      <xdr:colOff>0</xdr:colOff>
      <xdr:row>117</xdr:row>
      <xdr:rowOff>95250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129</xdr:row>
      <xdr:rowOff>123825</xdr:rowOff>
    </xdr:from>
    <xdr:to>
      <xdr:col>10</xdr:col>
      <xdr:colOff>0</xdr:colOff>
      <xdr:row>144</xdr:row>
      <xdr:rowOff>180975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247650</xdr:rowOff>
    </xdr:from>
    <xdr:to>
      <xdr:col>2</xdr:col>
      <xdr:colOff>228600</xdr:colOff>
      <xdr:row>4</xdr:row>
      <xdr:rowOff>152400</xdr:rowOff>
    </xdr:to>
    <xdr:sp macro="" textlink="">
      <xdr:nvSpPr>
        <xdr:cNvPr id="2" name="Gelijkbenige driehoek 1"/>
        <xdr:cNvSpPr/>
      </xdr:nvSpPr>
      <xdr:spPr>
        <a:xfrm>
          <a:off x="914400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257175</xdr:colOff>
      <xdr:row>1</xdr:row>
      <xdr:rowOff>247650</xdr:rowOff>
    </xdr:from>
    <xdr:to>
      <xdr:col>5</xdr:col>
      <xdr:colOff>266700</xdr:colOff>
      <xdr:row>4</xdr:row>
      <xdr:rowOff>152400</xdr:rowOff>
    </xdr:to>
    <xdr:sp macro="" textlink="">
      <xdr:nvSpPr>
        <xdr:cNvPr id="3" name="Gelijkbenige driehoek 2"/>
        <xdr:cNvSpPr/>
      </xdr:nvSpPr>
      <xdr:spPr>
        <a:xfrm>
          <a:off x="1809750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752475</xdr:colOff>
      <xdr:row>1</xdr:row>
      <xdr:rowOff>247650</xdr:rowOff>
    </xdr:from>
    <xdr:to>
      <xdr:col>4</xdr:col>
      <xdr:colOff>104775</xdr:colOff>
      <xdr:row>4</xdr:row>
      <xdr:rowOff>152400</xdr:rowOff>
    </xdr:to>
    <xdr:sp macro="" textlink="">
      <xdr:nvSpPr>
        <xdr:cNvPr id="4" name="Gelijkbenige driehoek 3"/>
        <xdr:cNvSpPr/>
      </xdr:nvSpPr>
      <xdr:spPr>
        <a:xfrm rot="10800000">
          <a:off x="1362075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4</xdr:col>
      <xdr:colOff>133350</xdr:colOff>
      <xdr:row>1</xdr:row>
      <xdr:rowOff>247650</xdr:rowOff>
    </xdr:from>
    <xdr:to>
      <xdr:col>7</xdr:col>
      <xdr:colOff>142875</xdr:colOff>
      <xdr:row>4</xdr:row>
      <xdr:rowOff>152400</xdr:rowOff>
    </xdr:to>
    <xdr:sp macro="" textlink="">
      <xdr:nvSpPr>
        <xdr:cNvPr id="5" name="Gelijkbenige driehoek 4"/>
        <xdr:cNvSpPr/>
      </xdr:nvSpPr>
      <xdr:spPr>
        <a:xfrm rot="10800000">
          <a:off x="2257425" y="514350"/>
          <a:ext cx="866775" cy="7048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5</xdr:row>
      <xdr:rowOff>76200</xdr:rowOff>
    </xdr:from>
    <xdr:to>
      <xdr:col>15</xdr:col>
      <xdr:colOff>190500</xdr:colOff>
      <xdr:row>21</xdr:row>
      <xdr:rowOff>104775</xdr:rowOff>
    </xdr:to>
    <xdr:graphicFrame macro="">
      <xdr:nvGraphicFramePr>
        <xdr:cNvPr id="2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7</xdr:row>
      <xdr:rowOff>133350</xdr:rowOff>
    </xdr:from>
    <xdr:to>
      <xdr:col>14</xdr:col>
      <xdr:colOff>76200</xdr:colOff>
      <xdr:row>22</xdr:row>
      <xdr:rowOff>19050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</xdr:row>
      <xdr:rowOff>28575</xdr:rowOff>
    </xdr:from>
    <xdr:to>
      <xdr:col>17</xdr:col>
      <xdr:colOff>19051</xdr:colOff>
      <xdr:row>20</xdr:row>
      <xdr:rowOff>104775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161925</xdr:rowOff>
    </xdr:from>
    <xdr:to>
      <xdr:col>16</xdr:col>
      <xdr:colOff>57150</xdr:colOff>
      <xdr:row>34</xdr:row>
      <xdr:rowOff>38100</xdr:rowOff>
    </xdr:to>
    <xdr:graphicFrame macro="">
      <xdr:nvGraphicFramePr>
        <xdr:cNvPr id="2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25</xdr:row>
      <xdr:rowOff>133350</xdr:rowOff>
    </xdr:from>
    <xdr:to>
      <xdr:col>19</xdr:col>
      <xdr:colOff>104775</xdr:colOff>
      <xdr:row>42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28575</xdr:rowOff>
    </xdr:from>
    <xdr:to>
      <xdr:col>6</xdr:col>
      <xdr:colOff>457200</xdr:colOff>
      <xdr:row>31</xdr:row>
      <xdr:rowOff>104775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76200</xdr:colOff>
      <xdr:row>31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ndriaancollege.teletop.nl/tt/mondrn/courses/0707-in-v1.nsf/2f7a0286d193b1bcc12576c70055faa5/$file/excel%20wiskunde.xls?OpenElemen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am"/>
      <sheetName val="Opgave 1"/>
      <sheetName val="Opgave 2"/>
      <sheetName val="Opgave 3"/>
      <sheetName val="Opgave 4"/>
      <sheetName val="Opgave 5"/>
      <sheetName val="Opgave 6"/>
      <sheetName val="Opgave 7"/>
      <sheetName val="Opgave 8"/>
      <sheetName val="Opgave 9"/>
      <sheetName val="Opgave 10"/>
      <sheetName val="Opgave 11"/>
      <sheetName val="Opgave 12"/>
      <sheetName val="Opgave 13"/>
      <sheetName val="Opgave 16"/>
      <sheetName val="Opgave 18"/>
      <sheetName val="Opgave 19"/>
      <sheetName val="Opgave 21"/>
      <sheetName val="Opgave 22"/>
      <sheetName val="Opgave 23"/>
      <sheetName val="Opgave 24"/>
      <sheetName val="Opgave 25"/>
      <sheetName val="Opgave 26"/>
      <sheetName val="Opgave 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C3">
            <v>0</v>
          </cell>
          <cell r="D3">
            <v>50</v>
          </cell>
          <cell r="E3">
            <v>100</v>
          </cell>
          <cell r="F3">
            <v>150</v>
          </cell>
          <cell r="G3">
            <v>200</v>
          </cell>
          <cell r="H3">
            <v>250</v>
          </cell>
          <cell r="I3">
            <v>300</v>
          </cell>
        </row>
        <row r="4">
          <cell r="B4" t="str">
            <v>kosten mobieltje</v>
          </cell>
          <cell r="C4">
            <v>85</v>
          </cell>
          <cell r="D4">
            <v>93</v>
          </cell>
          <cell r="E4">
            <v>101</v>
          </cell>
          <cell r="F4">
            <v>109</v>
          </cell>
          <cell r="G4">
            <v>117</v>
          </cell>
          <cell r="H4">
            <v>125</v>
          </cell>
          <cell r="I4">
            <v>133</v>
          </cell>
        </row>
      </sheetData>
      <sheetData sheetId="18">
        <row r="3">
          <cell r="D3">
            <v>1</v>
          </cell>
          <cell r="E3">
            <v>2</v>
          </cell>
          <cell r="F3">
            <v>3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</row>
        <row r="4">
          <cell r="C4" t="str">
            <v>kosten</v>
          </cell>
          <cell r="D4">
            <v>85</v>
          </cell>
          <cell r="E4">
            <v>120</v>
          </cell>
          <cell r="F4">
            <v>155</v>
          </cell>
          <cell r="G4">
            <v>190</v>
          </cell>
          <cell r="H4">
            <v>225</v>
          </cell>
          <cell r="I4">
            <v>260</v>
          </cell>
          <cell r="J4">
            <v>295</v>
          </cell>
          <cell r="K4">
            <v>330</v>
          </cell>
        </row>
      </sheetData>
      <sheetData sheetId="19">
        <row r="3">
          <cell r="D3">
            <v>0.5</v>
          </cell>
          <cell r="E3">
            <v>1</v>
          </cell>
          <cell r="F3">
            <v>1.5</v>
          </cell>
          <cell r="G3">
            <v>2</v>
          </cell>
          <cell r="H3">
            <v>2.5</v>
          </cell>
          <cell r="I3">
            <v>3</v>
          </cell>
          <cell r="J3">
            <v>3.5</v>
          </cell>
          <cell r="K3">
            <v>3.9</v>
          </cell>
        </row>
        <row r="4">
          <cell r="C4" t="str">
            <v>Graden</v>
          </cell>
          <cell r="D4">
            <v>24.895</v>
          </cell>
          <cell r="E4">
            <v>29.79</v>
          </cell>
          <cell r="F4">
            <v>34.685000000000002</v>
          </cell>
          <cell r="G4">
            <v>39.58</v>
          </cell>
          <cell r="H4">
            <v>44.474999999999994</v>
          </cell>
          <cell r="I4">
            <v>49.37</v>
          </cell>
          <cell r="J4">
            <v>54.265000000000001</v>
          </cell>
          <cell r="K4">
            <v>58.180999999999997</v>
          </cell>
        </row>
      </sheetData>
      <sheetData sheetId="20">
        <row r="7"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</row>
        <row r="8">
          <cell r="C8" t="str">
            <v>lengte kaars A</v>
          </cell>
          <cell r="D8">
            <v>12</v>
          </cell>
          <cell r="E8">
            <v>9</v>
          </cell>
          <cell r="F8">
            <v>6</v>
          </cell>
          <cell r="G8">
            <v>3</v>
          </cell>
          <cell r="H8">
            <v>0</v>
          </cell>
          <cell r="I8">
            <v>-3</v>
          </cell>
        </row>
        <row r="12">
          <cell r="C12" t="str">
            <v>lengte kaars B</v>
          </cell>
          <cell r="D12">
            <v>10</v>
          </cell>
          <cell r="E12">
            <v>8</v>
          </cell>
          <cell r="F12">
            <v>6</v>
          </cell>
          <cell r="G12">
            <v>4</v>
          </cell>
          <cell r="H12">
            <v>2</v>
          </cell>
          <cell r="I12">
            <v>0</v>
          </cell>
        </row>
      </sheetData>
      <sheetData sheetId="21">
        <row r="4">
          <cell r="E4">
            <v>5</v>
          </cell>
          <cell r="F4">
            <v>10</v>
          </cell>
          <cell r="G4">
            <v>15</v>
          </cell>
          <cell r="H4">
            <v>20</v>
          </cell>
          <cell r="I4">
            <v>25</v>
          </cell>
          <cell r="J4">
            <v>30</v>
          </cell>
          <cell r="K4">
            <v>35</v>
          </cell>
          <cell r="L4">
            <v>40</v>
          </cell>
          <cell r="M4">
            <v>45</v>
          </cell>
          <cell r="N4">
            <v>50</v>
          </cell>
          <cell r="O4">
            <v>55</v>
          </cell>
          <cell r="P4">
            <v>60</v>
          </cell>
          <cell r="Q4">
            <v>65</v>
          </cell>
          <cell r="R4">
            <v>70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95</v>
          </cell>
          <cell r="X4">
            <v>100</v>
          </cell>
          <cell r="Y4">
            <v>105</v>
          </cell>
          <cell r="Z4">
            <v>110</v>
          </cell>
          <cell r="AA4">
            <v>115</v>
          </cell>
          <cell r="AB4">
            <v>120</v>
          </cell>
          <cell r="AC4">
            <v>125</v>
          </cell>
          <cell r="AD4">
            <v>130</v>
          </cell>
          <cell r="AE4">
            <v>135</v>
          </cell>
          <cell r="AF4">
            <v>140</v>
          </cell>
          <cell r="AG4">
            <v>145</v>
          </cell>
        </row>
        <row r="5">
          <cell r="D5" t="str">
            <v>gewicht Be-mine</v>
          </cell>
          <cell r="E5">
            <v>75.5</v>
          </cell>
          <cell r="F5">
            <v>81</v>
          </cell>
          <cell r="G5">
            <v>86.5</v>
          </cell>
          <cell r="H5">
            <v>92</v>
          </cell>
          <cell r="I5">
            <v>97.5</v>
          </cell>
          <cell r="J5">
            <v>103</v>
          </cell>
          <cell r="K5">
            <v>108.5</v>
          </cell>
          <cell r="L5">
            <v>114</v>
          </cell>
          <cell r="M5">
            <v>119.5</v>
          </cell>
          <cell r="N5">
            <v>125</v>
          </cell>
          <cell r="O5">
            <v>130.5</v>
          </cell>
          <cell r="P5">
            <v>136</v>
          </cell>
          <cell r="Q5">
            <v>141.5</v>
          </cell>
          <cell r="R5">
            <v>147</v>
          </cell>
          <cell r="S5">
            <v>152.5</v>
          </cell>
          <cell r="T5">
            <v>158</v>
          </cell>
          <cell r="U5">
            <v>163.5</v>
          </cell>
          <cell r="V5">
            <v>169</v>
          </cell>
          <cell r="W5">
            <v>174.5</v>
          </cell>
          <cell r="X5">
            <v>180</v>
          </cell>
          <cell r="Y5">
            <v>185.5</v>
          </cell>
          <cell r="Z5">
            <v>191</v>
          </cell>
          <cell r="AA5">
            <v>196.5</v>
          </cell>
          <cell r="AB5">
            <v>202</v>
          </cell>
          <cell r="AC5">
            <v>207.5</v>
          </cell>
          <cell r="AD5">
            <v>213</v>
          </cell>
          <cell r="AE5">
            <v>218.5</v>
          </cell>
          <cell r="AF5">
            <v>224</v>
          </cell>
          <cell r="AG5">
            <v>229.5</v>
          </cell>
        </row>
        <row r="9">
          <cell r="D9" t="str">
            <v>gewicht U-too</v>
          </cell>
          <cell r="E9">
            <v>94.5</v>
          </cell>
          <cell r="F9">
            <v>99</v>
          </cell>
          <cell r="G9">
            <v>103.5</v>
          </cell>
          <cell r="H9">
            <v>108</v>
          </cell>
          <cell r="I9">
            <v>112.5</v>
          </cell>
          <cell r="J9">
            <v>117</v>
          </cell>
          <cell r="K9">
            <v>121.5</v>
          </cell>
          <cell r="L9">
            <v>126</v>
          </cell>
          <cell r="M9">
            <v>130.5</v>
          </cell>
          <cell r="N9">
            <v>135</v>
          </cell>
          <cell r="O9">
            <v>139.5</v>
          </cell>
          <cell r="P9">
            <v>144</v>
          </cell>
          <cell r="Q9">
            <v>148.5</v>
          </cell>
          <cell r="R9">
            <v>153</v>
          </cell>
          <cell r="S9">
            <v>157.5</v>
          </cell>
          <cell r="T9">
            <v>162</v>
          </cell>
          <cell r="U9">
            <v>166.5</v>
          </cell>
          <cell r="V9">
            <v>171</v>
          </cell>
          <cell r="W9">
            <v>175.5</v>
          </cell>
          <cell r="X9">
            <v>180</v>
          </cell>
          <cell r="Y9">
            <v>184.5</v>
          </cell>
          <cell r="Z9">
            <v>189</v>
          </cell>
          <cell r="AA9">
            <v>193.5</v>
          </cell>
          <cell r="AB9">
            <v>198</v>
          </cell>
          <cell r="AC9">
            <v>202.5</v>
          </cell>
          <cell r="AD9">
            <v>207</v>
          </cell>
          <cell r="AE9">
            <v>211.5</v>
          </cell>
          <cell r="AF9">
            <v>216</v>
          </cell>
          <cell r="AG9">
            <v>220.5</v>
          </cell>
        </row>
      </sheetData>
      <sheetData sheetId="22" refreshError="1"/>
      <sheetData sheetId="23">
        <row r="6">
          <cell r="D6">
            <v>11</v>
          </cell>
          <cell r="E6">
            <v>12</v>
          </cell>
          <cell r="F6">
            <v>13</v>
          </cell>
          <cell r="G6">
            <v>14</v>
          </cell>
          <cell r="H6">
            <v>15</v>
          </cell>
          <cell r="I6">
            <v>16</v>
          </cell>
          <cell r="J6">
            <v>17</v>
          </cell>
          <cell r="K6">
            <v>18</v>
          </cell>
          <cell r="L6">
            <v>19</v>
          </cell>
          <cell r="M6">
            <v>20</v>
          </cell>
          <cell r="N6">
            <v>21</v>
          </cell>
          <cell r="O6">
            <v>22</v>
          </cell>
          <cell r="P6">
            <v>23</v>
          </cell>
          <cell r="Q6">
            <v>24</v>
          </cell>
          <cell r="R6">
            <v>25</v>
          </cell>
          <cell r="S6">
            <v>26</v>
          </cell>
          <cell r="T6">
            <v>27</v>
          </cell>
          <cell r="U6">
            <v>28</v>
          </cell>
          <cell r="V6">
            <v>29</v>
          </cell>
          <cell r="W6">
            <v>30</v>
          </cell>
          <cell r="X6">
            <v>31</v>
          </cell>
          <cell r="Y6">
            <v>32</v>
          </cell>
          <cell r="Z6">
            <v>33</v>
          </cell>
          <cell r="AA6">
            <v>34</v>
          </cell>
          <cell r="AB6">
            <v>35</v>
          </cell>
          <cell r="AC6">
            <v>36</v>
          </cell>
          <cell r="AD6">
            <v>37</v>
          </cell>
          <cell r="AE6">
            <v>38</v>
          </cell>
          <cell r="AF6">
            <v>39</v>
          </cell>
          <cell r="AG6">
            <v>40</v>
          </cell>
          <cell r="AH6">
            <v>41</v>
          </cell>
          <cell r="AI6">
            <v>42</v>
          </cell>
          <cell r="AJ6">
            <v>43</v>
          </cell>
          <cell r="AK6">
            <v>44</v>
          </cell>
          <cell r="AL6">
            <v>45</v>
          </cell>
          <cell r="AM6">
            <v>46</v>
          </cell>
          <cell r="AN6">
            <v>47</v>
          </cell>
          <cell r="AO6">
            <v>48</v>
          </cell>
          <cell r="AP6">
            <v>49</v>
          </cell>
          <cell r="AQ6">
            <v>50</v>
          </cell>
          <cell r="AR6">
            <v>51</v>
          </cell>
          <cell r="AS6">
            <v>52</v>
          </cell>
          <cell r="AT6">
            <v>53</v>
          </cell>
          <cell r="AU6">
            <v>54</v>
          </cell>
          <cell r="AV6">
            <v>55</v>
          </cell>
          <cell r="AW6">
            <v>56</v>
          </cell>
          <cell r="AX6">
            <v>57</v>
          </cell>
          <cell r="AY6">
            <v>58</v>
          </cell>
          <cell r="AZ6">
            <v>59</v>
          </cell>
          <cell r="BA6">
            <v>60</v>
          </cell>
        </row>
        <row r="7">
          <cell r="C7" t="str">
            <v>kosten</v>
          </cell>
          <cell r="D7">
            <v>437</v>
          </cell>
          <cell r="E7">
            <v>451</v>
          </cell>
          <cell r="F7">
            <v>465</v>
          </cell>
          <cell r="G7">
            <v>479</v>
          </cell>
          <cell r="H7">
            <v>493</v>
          </cell>
          <cell r="I7">
            <v>507</v>
          </cell>
          <cell r="J7">
            <v>521</v>
          </cell>
          <cell r="K7">
            <v>535</v>
          </cell>
          <cell r="L7">
            <v>549</v>
          </cell>
          <cell r="M7">
            <v>563</v>
          </cell>
          <cell r="N7">
            <v>577</v>
          </cell>
          <cell r="O7">
            <v>591</v>
          </cell>
          <cell r="P7">
            <v>605</v>
          </cell>
          <cell r="Q7">
            <v>619</v>
          </cell>
          <cell r="R7">
            <v>633</v>
          </cell>
          <cell r="S7">
            <v>647</v>
          </cell>
          <cell r="T7">
            <v>661</v>
          </cell>
          <cell r="U7">
            <v>675</v>
          </cell>
          <cell r="V7">
            <v>689</v>
          </cell>
          <cell r="W7">
            <v>703</v>
          </cell>
          <cell r="X7">
            <v>717</v>
          </cell>
          <cell r="Y7">
            <v>731</v>
          </cell>
          <cell r="Z7">
            <v>745</v>
          </cell>
          <cell r="AA7">
            <v>759</v>
          </cell>
          <cell r="AB7">
            <v>773</v>
          </cell>
          <cell r="AC7">
            <v>787</v>
          </cell>
          <cell r="AD7">
            <v>801</v>
          </cell>
          <cell r="AE7">
            <v>815</v>
          </cell>
          <cell r="AF7">
            <v>829</v>
          </cell>
          <cell r="AG7">
            <v>843</v>
          </cell>
          <cell r="AH7">
            <v>857</v>
          </cell>
          <cell r="AI7">
            <v>871</v>
          </cell>
          <cell r="AJ7">
            <v>885</v>
          </cell>
          <cell r="AK7">
            <v>899</v>
          </cell>
          <cell r="AL7">
            <v>913</v>
          </cell>
          <cell r="AM7">
            <v>927</v>
          </cell>
          <cell r="AN7">
            <v>941</v>
          </cell>
          <cell r="AO7">
            <v>955</v>
          </cell>
          <cell r="AP7">
            <v>969</v>
          </cell>
          <cell r="AQ7">
            <v>983</v>
          </cell>
          <cell r="AR7">
            <v>997</v>
          </cell>
          <cell r="AS7">
            <v>1011</v>
          </cell>
          <cell r="AT7">
            <v>1025</v>
          </cell>
          <cell r="AU7">
            <v>1039</v>
          </cell>
          <cell r="AV7">
            <v>1053</v>
          </cell>
          <cell r="AW7">
            <v>1067</v>
          </cell>
          <cell r="AX7">
            <v>1081</v>
          </cell>
          <cell r="AY7">
            <v>1095</v>
          </cell>
          <cell r="AZ7">
            <v>1109</v>
          </cell>
          <cell r="BA7">
            <v>1123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RowHeight="15"/>
  <cols>
    <col min="1" max="1" width="24.85546875" customWidth="1"/>
    <col min="2" max="24" width="2.85546875" customWidth="1"/>
    <col min="25" max="25" width="7.7109375" customWidth="1"/>
    <col min="26" max="26" width="6.85546875" customWidth="1"/>
    <col min="27" max="27" width="68" style="29" customWidth="1"/>
  </cols>
  <sheetData>
    <row r="1" spans="1:27">
      <c r="A1" s="18" t="s">
        <v>111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16</v>
      </c>
      <c r="P1" s="18">
        <v>18</v>
      </c>
      <c r="Q1" s="18">
        <v>19</v>
      </c>
      <c r="R1" s="18">
        <v>21</v>
      </c>
      <c r="S1" s="18">
        <v>22</v>
      </c>
      <c r="T1" s="18">
        <v>23</v>
      </c>
      <c r="U1" s="18">
        <v>24</v>
      </c>
      <c r="V1" s="18">
        <v>25</v>
      </c>
      <c r="W1" s="18">
        <v>26</v>
      </c>
      <c r="X1" s="18">
        <v>27</v>
      </c>
      <c r="Y1" s="18" t="s">
        <v>110</v>
      </c>
      <c r="Z1" s="18" t="s">
        <v>113</v>
      </c>
    </row>
    <row r="2" spans="1:27">
      <c r="A2" s="1" t="s">
        <v>112</v>
      </c>
      <c r="B2" s="1">
        <v>5</v>
      </c>
      <c r="C2" s="1">
        <v>5</v>
      </c>
      <c r="D2" s="1">
        <v>5</v>
      </c>
      <c r="E2" s="1">
        <v>10</v>
      </c>
      <c r="F2" s="1">
        <v>10</v>
      </c>
      <c r="G2" s="1">
        <v>10</v>
      </c>
      <c r="H2" s="1">
        <v>10</v>
      </c>
      <c r="I2" s="1">
        <v>5</v>
      </c>
      <c r="J2" s="1">
        <v>10</v>
      </c>
      <c r="K2" s="1">
        <v>10</v>
      </c>
      <c r="L2" s="1">
        <v>10</v>
      </c>
      <c r="M2" s="1">
        <v>10</v>
      </c>
      <c r="N2" s="1">
        <v>10</v>
      </c>
      <c r="O2" s="1">
        <v>5</v>
      </c>
      <c r="P2" s="1">
        <v>5</v>
      </c>
      <c r="Q2" s="1">
        <v>10</v>
      </c>
      <c r="R2" s="1">
        <v>5</v>
      </c>
      <c r="S2" s="1">
        <v>5</v>
      </c>
      <c r="T2" s="1">
        <v>10</v>
      </c>
      <c r="U2" s="1">
        <v>10</v>
      </c>
      <c r="V2" s="1">
        <v>10</v>
      </c>
      <c r="W2" s="1">
        <v>10</v>
      </c>
      <c r="X2" s="1">
        <v>10</v>
      </c>
      <c r="Y2" s="1">
        <f t="shared" ref="Y2:Y39" si="0">SUM(B2:X2)</f>
        <v>190</v>
      </c>
      <c r="Z2" s="23">
        <f>Y2/19</f>
        <v>10</v>
      </c>
    </row>
    <row r="3" spans="1:27">
      <c r="A3" s="17"/>
      <c r="B3" s="1"/>
      <c r="C3" s="1"/>
      <c r="D3" s="1"/>
      <c r="E3" s="17"/>
      <c r="F3" s="17"/>
      <c r="G3" s="17"/>
      <c r="H3" s="17"/>
      <c r="I3" s="1"/>
      <c r="J3" s="17"/>
      <c r="K3" s="17"/>
      <c r="L3" s="17"/>
      <c r="M3" s="17"/>
      <c r="N3" s="17"/>
      <c r="O3" s="1"/>
      <c r="P3" s="1"/>
      <c r="Q3" s="17"/>
      <c r="R3" s="1"/>
      <c r="S3" s="1"/>
      <c r="T3" s="17"/>
      <c r="U3" s="17"/>
      <c r="V3" s="17"/>
      <c r="W3" s="17"/>
      <c r="X3" s="17"/>
      <c r="Y3" s="17">
        <f t="shared" si="0"/>
        <v>0</v>
      </c>
      <c r="Z3" s="23">
        <f t="shared" ref="Z3:Z18" si="1">Y3/19</f>
        <v>0</v>
      </c>
      <c r="AA3" s="31"/>
    </row>
    <row r="4" spans="1:27">
      <c r="A4" s="17"/>
      <c r="B4" s="1"/>
      <c r="C4" s="1"/>
      <c r="D4" s="1"/>
      <c r="E4" s="17"/>
      <c r="F4" s="17"/>
      <c r="G4" s="17"/>
      <c r="H4" s="17"/>
      <c r="I4" s="1"/>
      <c r="J4" s="17"/>
      <c r="K4" s="17"/>
      <c r="L4" s="17"/>
      <c r="M4" s="17"/>
      <c r="N4" s="17"/>
      <c r="O4" s="1"/>
      <c r="P4" s="1"/>
      <c r="Q4" s="17"/>
      <c r="R4" s="1"/>
      <c r="S4" s="1"/>
      <c r="T4" s="17"/>
      <c r="U4" s="17"/>
      <c r="V4" s="17"/>
      <c r="W4" s="17"/>
      <c r="X4" s="17"/>
      <c r="Y4" s="17">
        <f t="shared" si="0"/>
        <v>0</v>
      </c>
      <c r="Z4" s="23">
        <f t="shared" si="1"/>
        <v>0</v>
      </c>
      <c r="AA4" s="30"/>
    </row>
    <row r="5" spans="1:27">
      <c r="A5" s="17"/>
      <c r="B5" s="1"/>
      <c r="C5" s="1"/>
      <c r="D5" s="1"/>
      <c r="E5" s="17"/>
      <c r="F5" s="17"/>
      <c r="G5" s="17"/>
      <c r="H5" s="17"/>
      <c r="I5" s="1"/>
      <c r="J5" s="17"/>
      <c r="K5" s="17"/>
      <c r="L5" s="17"/>
      <c r="M5" s="17"/>
      <c r="N5" s="17"/>
      <c r="O5" s="1"/>
      <c r="P5" s="1"/>
      <c r="Q5" s="17"/>
      <c r="R5" s="1"/>
      <c r="S5" s="1"/>
      <c r="T5" s="17"/>
      <c r="U5" s="17"/>
      <c r="V5" s="17"/>
      <c r="W5" s="17"/>
      <c r="X5" s="17"/>
      <c r="Y5" s="17">
        <f t="shared" si="0"/>
        <v>0</v>
      </c>
      <c r="Z5" s="23">
        <f t="shared" si="1"/>
        <v>0</v>
      </c>
      <c r="AA5" s="30"/>
    </row>
    <row r="6" spans="1:27">
      <c r="A6" s="17"/>
      <c r="B6" s="1"/>
      <c r="C6" s="1"/>
      <c r="D6" s="1"/>
      <c r="E6" s="17"/>
      <c r="F6" s="17"/>
      <c r="G6" s="17"/>
      <c r="H6" s="17"/>
      <c r="I6" s="1"/>
      <c r="J6" s="17"/>
      <c r="K6" s="17"/>
      <c r="L6" s="17"/>
      <c r="M6" s="17"/>
      <c r="N6" s="17"/>
      <c r="O6" s="1"/>
      <c r="P6" s="1"/>
      <c r="Q6" s="17"/>
      <c r="R6" s="1"/>
      <c r="S6" s="1"/>
      <c r="T6" s="17"/>
      <c r="U6" s="17"/>
      <c r="V6" s="17"/>
      <c r="W6" s="17"/>
      <c r="X6" s="17"/>
      <c r="Y6" s="17">
        <f t="shared" si="0"/>
        <v>0</v>
      </c>
      <c r="Z6" s="23">
        <f t="shared" si="1"/>
        <v>0</v>
      </c>
      <c r="AA6" s="30"/>
    </row>
    <row r="7" spans="1:27">
      <c r="A7" s="17"/>
      <c r="B7" s="1"/>
      <c r="C7" s="1"/>
      <c r="D7" s="1"/>
      <c r="E7" s="17"/>
      <c r="F7" s="17"/>
      <c r="G7" s="17"/>
      <c r="H7" s="17"/>
      <c r="I7" s="1"/>
      <c r="J7" s="17"/>
      <c r="K7" s="17"/>
      <c r="L7" s="17"/>
      <c r="M7" s="17"/>
      <c r="N7" s="17"/>
      <c r="O7" s="1"/>
      <c r="P7" s="1"/>
      <c r="Q7" s="17"/>
      <c r="R7" s="1"/>
      <c r="S7" s="1"/>
      <c r="T7" s="17"/>
      <c r="U7" s="17"/>
      <c r="V7" s="17"/>
      <c r="W7" s="17"/>
      <c r="X7" s="17"/>
      <c r="Y7" s="17">
        <f t="shared" si="0"/>
        <v>0</v>
      </c>
      <c r="Z7" s="23">
        <f t="shared" si="1"/>
        <v>0</v>
      </c>
      <c r="AA7" s="30"/>
    </row>
    <row r="8" spans="1:27">
      <c r="A8" s="17"/>
      <c r="B8" s="1"/>
      <c r="C8" s="1"/>
      <c r="D8" s="1"/>
      <c r="E8" s="17"/>
      <c r="F8" s="17"/>
      <c r="G8" s="17"/>
      <c r="H8" s="17"/>
      <c r="I8" s="1"/>
      <c r="J8" s="17"/>
      <c r="K8" s="17"/>
      <c r="L8" s="17"/>
      <c r="M8" s="17"/>
      <c r="N8" s="17"/>
      <c r="O8" s="1"/>
      <c r="P8" s="1"/>
      <c r="Q8" s="17"/>
      <c r="R8" s="1"/>
      <c r="S8" s="1"/>
      <c r="T8" s="17"/>
      <c r="U8" s="17"/>
      <c r="V8" s="17"/>
      <c r="W8" s="17"/>
      <c r="X8" s="17"/>
      <c r="Y8" s="17">
        <f t="shared" si="0"/>
        <v>0</v>
      </c>
      <c r="Z8" s="23">
        <f t="shared" si="1"/>
        <v>0</v>
      </c>
      <c r="AA8" s="30"/>
    </row>
    <row r="9" spans="1:27">
      <c r="A9" s="17"/>
      <c r="B9" s="1"/>
      <c r="C9" s="1"/>
      <c r="D9" s="1"/>
      <c r="E9" s="17"/>
      <c r="F9" s="17"/>
      <c r="G9" s="17"/>
      <c r="H9" s="17"/>
      <c r="I9" s="1"/>
      <c r="J9" s="17"/>
      <c r="K9" s="17"/>
      <c r="L9" s="17"/>
      <c r="M9" s="17"/>
      <c r="N9" s="17"/>
      <c r="O9" s="1"/>
      <c r="P9" s="1"/>
      <c r="Q9" s="17"/>
      <c r="R9" s="1"/>
      <c r="S9" s="1"/>
      <c r="T9" s="17"/>
      <c r="U9" s="17"/>
      <c r="V9" s="17"/>
      <c r="W9" s="17"/>
      <c r="X9" s="17"/>
      <c r="Y9" s="17">
        <f t="shared" si="0"/>
        <v>0</v>
      </c>
      <c r="Z9" s="23">
        <f t="shared" si="1"/>
        <v>0</v>
      </c>
      <c r="AA9" s="30"/>
    </row>
    <row r="10" spans="1:27">
      <c r="A10" s="17"/>
      <c r="B10" s="1"/>
      <c r="C10" s="1"/>
      <c r="D10" s="1"/>
      <c r="E10" s="17"/>
      <c r="F10" s="17"/>
      <c r="G10" s="17"/>
      <c r="H10" s="17"/>
      <c r="I10" s="1"/>
      <c r="J10" s="17"/>
      <c r="K10" s="17"/>
      <c r="L10" s="17"/>
      <c r="M10" s="17"/>
      <c r="N10" s="17"/>
      <c r="O10" s="1"/>
      <c r="P10" s="1"/>
      <c r="Q10" s="17"/>
      <c r="R10" s="1"/>
      <c r="S10" s="1"/>
      <c r="T10" s="17"/>
      <c r="U10" s="17"/>
      <c r="V10" s="17"/>
      <c r="W10" s="17"/>
      <c r="X10" s="17"/>
      <c r="Y10" s="17">
        <f t="shared" si="0"/>
        <v>0</v>
      </c>
      <c r="Z10" s="23">
        <f t="shared" si="1"/>
        <v>0</v>
      </c>
      <c r="AA10" s="30"/>
    </row>
    <row r="11" spans="1:27">
      <c r="A11" s="17"/>
      <c r="B11" s="1"/>
      <c r="C11" s="1"/>
      <c r="D11" s="1"/>
      <c r="E11" s="17"/>
      <c r="F11" s="17"/>
      <c r="G11" s="17"/>
      <c r="H11" s="17"/>
      <c r="I11" s="1"/>
      <c r="J11" s="17"/>
      <c r="K11" s="17"/>
      <c r="L11" s="17"/>
      <c r="M11" s="17"/>
      <c r="N11" s="17"/>
      <c r="O11" s="1"/>
      <c r="P11" s="1"/>
      <c r="Q11" s="17"/>
      <c r="R11" s="1"/>
      <c r="S11" s="1"/>
      <c r="T11" s="17"/>
      <c r="U11" s="17"/>
      <c r="V11" s="17"/>
      <c r="W11" s="17"/>
      <c r="X11" s="17"/>
      <c r="Y11" s="17">
        <f t="shared" si="0"/>
        <v>0</v>
      </c>
      <c r="Z11" s="23">
        <f>Y11/19</f>
        <v>0</v>
      </c>
      <c r="AA11" s="30"/>
    </row>
    <row r="12" spans="1:27">
      <c r="A12" s="17"/>
      <c r="B12" s="1"/>
      <c r="C12" s="1"/>
      <c r="D12" s="1"/>
      <c r="E12" s="17"/>
      <c r="F12" s="17"/>
      <c r="G12" s="17"/>
      <c r="H12" s="17"/>
      <c r="I12" s="1"/>
      <c r="J12" s="17"/>
      <c r="K12" s="17"/>
      <c r="L12" s="17"/>
      <c r="M12" s="17"/>
      <c r="N12" s="17"/>
      <c r="O12" s="1"/>
      <c r="P12" s="1"/>
      <c r="Q12" s="17"/>
      <c r="R12" s="1"/>
      <c r="S12" s="1"/>
      <c r="T12" s="17"/>
      <c r="U12" s="17"/>
      <c r="V12" s="17"/>
      <c r="W12" s="17"/>
      <c r="X12" s="17"/>
      <c r="Y12" s="17">
        <f t="shared" si="0"/>
        <v>0</v>
      </c>
      <c r="Z12" s="23">
        <f t="shared" si="1"/>
        <v>0</v>
      </c>
      <c r="AA12" s="30"/>
    </row>
    <row r="13" spans="1:27">
      <c r="A13" s="17"/>
      <c r="B13" s="1"/>
      <c r="C13" s="1"/>
      <c r="D13" s="1"/>
      <c r="E13" s="17"/>
      <c r="F13" s="17"/>
      <c r="G13" s="17"/>
      <c r="H13" s="17"/>
      <c r="I13" s="1"/>
      <c r="J13" s="17"/>
      <c r="K13" s="17"/>
      <c r="L13" s="17"/>
      <c r="M13" s="17"/>
      <c r="N13" s="17"/>
      <c r="O13" s="1"/>
      <c r="P13" s="1"/>
      <c r="Q13" s="17"/>
      <c r="R13" s="1"/>
      <c r="S13" s="1"/>
      <c r="T13" s="17"/>
      <c r="U13" s="17"/>
      <c r="V13" s="17"/>
      <c r="W13" s="17"/>
      <c r="X13" s="17"/>
      <c r="Y13" s="17">
        <f t="shared" si="0"/>
        <v>0</v>
      </c>
      <c r="Z13" s="23">
        <f t="shared" si="1"/>
        <v>0</v>
      </c>
      <c r="AA13" s="30"/>
    </row>
    <row r="14" spans="1:27">
      <c r="A14" s="17"/>
      <c r="B14" s="1"/>
      <c r="C14" s="1"/>
      <c r="D14" s="1"/>
      <c r="E14" s="17"/>
      <c r="F14" s="17"/>
      <c r="G14" s="17"/>
      <c r="H14" s="17"/>
      <c r="I14" s="1"/>
      <c r="J14" s="17"/>
      <c r="K14" s="17"/>
      <c r="L14" s="17"/>
      <c r="M14" s="17"/>
      <c r="N14" s="17"/>
      <c r="O14" s="1"/>
      <c r="P14" s="1"/>
      <c r="Q14" s="17"/>
      <c r="R14" s="1"/>
      <c r="S14" s="1"/>
      <c r="T14" s="17"/>
      <c r="U14" s="17"/>
      <c r="V14" s="17"/>
      <c r="W14" s="17"/>
      <c r="X14" s="17"/>
      <c r="Y14" s="17">
        <f t="shared" si="0"/>
        <v>0</v>
      </c>
      <c r="Z14" s="23">
        <f t="shared" si="1"/>
        <v>0</v>
      </c>
      <c r="AA14" s="30"/>
    </row>
    <row r="15" spans="1:27">
      <c r="A15" s="17"/>
      <c r="B15" s="1"/>
      <c r="C15" s="1"/>
      <c r="D15" s="1"/>
      <c r="E15" s="17"/>
      <c r="F15" s="17"/>
      <c r="G15" s="17"/>
      <c r="H15" s="17"/>
      <c r="I15" s="1"/>
      <c r="J15" s="17"/>
      <c r="K15" s="17"/>
      <c r="L15" s="17"/>
      <c r="M15" s="17"/>
      <c r="N15" s="17"/>
      <c r="O15" s="1"/>
      <c r="P15" s="1"/>
      <c r="Q15" s="17"/>
      <c r="R15" s="1"/>
      <c r="S15" s="1"/>
      <c r="T15" s="17"/>
      <c r="U15" s="17"/>
      <c r="V15" s="17"/>
      <c r="W15" s="17"/>
      <c r="X15" s="17"/>
      <c r="Y15" s="17">
        <f t="shared" si="0"/>
        <v>0</v>
      </c>
      <c r="Z15" s="23">
        <f t="shared" si="1"/>
        <v>0</v>
      </c>
      <c r="AA15" s="30"/>
    </row>
    <row r="16" spans="1:27">
      <c r="A16" s="17"/>
      <c r="B16" s="1"/>
      <c r="C16" s="1"/>
      <c r="D16" s="1"/>
      <c r="E16" s="17"/>
      <c r="F16" s="17"/>
      <c r="G16" s="17"/>
      <c r="H16" s="17"/>
      <c r="I16" s="1"/>
      <c r="J16" s="17"/>
      <c r="K16" s="17"/>
      <c r="L16" s="17"/>
      <c r="M16" s="17"/>
      <c r="N16" s="17"/>
      <c r="O16" s="1"/>
      <c r="P16" s="1"/>
      <c r="Q16" s="17"/>
      <c r="R16" s="1"/>
      <c r="S16" s="1"/>
      <c r="T16" s="17"/>
      <c r="U16" s="17"/>
      <c r="V16" s="17"/>
      <c r="W16" s="17"/>
      <c r="X16" s="17"/>
      <c r="Y16" s="17">
        <f t="shared" si="0"/>
        <v>0</v>
      </c>
      <c r="Z16" s="23">
        <f t="shared" si="1"/>
        <v>0</v>
      </c>
      <c r="AA16" s="30"/>
    </row>
    <row r="17" spans="1:27">
      <c r="A17" s="17"/>
      <c r="B17" s="1"/>
      <c r="C17" s="1"/>
      <c r="D17" s="1"/>
      <c r="E17" s="17"/>
      <c r="F17" s="17"/>
      <c r="G17" s="17"/>
      <c r="H17" s="17"/>
      <c r="I17" s="1"/>
      <c r="J17" s="17"/>
      <c r="K17" s="17"/>
      <c r="L17" s="17"/>
      <c r="M17" s="17"/>
      <c r="N17" s="17"/>
      <c r="O17" s="1"/>
      <c r="P17" s="1"/>
      <c r="Q17" s="17"/>
      <c r="R17" s="1"/>
      <c r="S17" s="1"/>
      <c r="T17" s="17"/>
      <c r="U17" s="17"/>
      <c r="V17" s="17"/>
      <c r="W17" s="17"/>
      <c r="X17" s="17"/>
      <c r="Y17" s="17">
        <f t="shared" si="0"/>
        <v>0</v>
      </c>
      <c r="Z17" s="23">
        <f t="shared" si="1"/>
        <v>0</v>
      </c>
      <c r="AA17" s="30"/>
    </row>
    <row r="18" spans="1:27">
      <c r="A18" s="17"/>
      <c r="B18" s="1"/>
      <c r="C18" s="1"/>
      <c r="D18" s="1"/>
      <c r="E18" s="17"/>
      <c r="F18" s="17"/>
      <c r="G18" s="17"/>
      <c r="H18" s="17"/>
      <c r="I18" s="1"/>
      <c r="J18" s="17"/>
      <c r="K18" s="17"/>
      <c r="L18" s="17"/>
      <c r="M18" s="17"/>
      <c r="N18" s="17"/>
      <c r="O18" s="1"/>
      <c r="P18" s="1"/>
      <c r="Q18" s="17"/>
      <c r="R18" s="1"/>
      <c r="S18" s="1"/>
      <c r="T18" s="17"/>
      <c r="U18" s="17"/>
      <c r="V18" s="17"/>
      <c r="W18" s="17"/>
      <c r="X18" s="17"/>
      <c r="Y18" s="17">
        <f t="shared" si="0"/>
        <v>0</v>
      </c>
      <c r="Z18" s="23">
        <f t="shared" si="1"/>
        <v>0</v>
      </c>
      <c r="AA18" s="30"/>
    </row>
    <row r="19" spans="1:27">
      <c r="A19" s="17"/>
      <c r="B19" s="1"/>
      <c r="C19" s="1"/>
      <c r="D19" s="1"/>
      <c r="E19" s="17"/>
      <c r="F19" s="17"/>
      <c r="G19" s="17"/>
      <c r="H19" s="17"/>
      <c r="I19" s="1"/>
      <c r="J19" s="17"/>
      <c r="K19" s="17"/>
      <c r="L19" s="17"/>
      <c r="M19" s="17"/>
      <c r="N19" s="17"/>
      <c r="O19" s="1"/>
      <c r="P19" s="1"/>
      <c r="Q19" s="17"/>
      <c r="R19" s="1"/>
      <c r="S19" s="1"/>
      <c r="T19" s="17"/>
      <c r="U19" s="17"/>
      <c r="V19" s="17"/>
      <c r="W19" s="17"/>
      <c r="X19" s="17"/>
      <c r="Y19" s="17">
        <f t="shared" si="0"/>
        <v>0</v>
      </c>
      <c r="Z19" s="23">
        <f>Y19/12</f>
        <v>0</v>
      </c>
      <c r="AA19" s="30"/>
    </row>
    <row r="20" spans="1:27">
      <c r="A20" s="32"/>
      <c r="B20" s="1"/>
      <c r="C20" s="1"/>
      <c r="D20" s="1"/>
      <c r="E20" s="17"/>
      <c r="F20" s="17"/>
      <c r="G20" s="17"/>
      <c r="H20" s="17"/>
      <c r="I20" s="1"/>
      <c r="J20" s="17"/>
      <c r="K20" s="17"/>
      <c r="L20" s="17"/>
      <c r="M20" s="17"/>
      <c r="N20" s="17"/>
      <c r="O20" s="1"/>
      <c r="P20" s="1"/>
      <c r="Q20" s="17"/>
      <c r="R20" s="1"/>
      <c r="S20" s="1"/>
      <c r="T20" s="17"/>
      <c r="U20" s="17"/>
      <c r="V20" s="17"/>
      <c r="W20" s="17"/>
      <c r="X20" s="17"/>
      <c r="Y20" s="17">
        <f t="shared" si="0"/>
        <v>0</v>
      </c>
      <c r="Z20" s="23">
        <f>Y20/7</f>
        <v>0</v>
      </c>
      <c r="AA20" s="30"/>
    </row>
    <row r="21" spans="1:27">
      <c r="A21" s="17"/>
      <c r="B21" s="1"/>
      <c r="C21" s="1"/>
      <c r="D21" s="1"/>
      <c r="E21" s="17"/>
      <c r="F21" s="17"/>
      <c r="G21" s="17"/>
      <c r="H21" s="17"/>
      <c r="I21" s="1"/>
      <c r="J21" s="17"/>
      <c r="K21" s="17"/>
      <c r="L21" s="17"/>
      <c r="M21" s="17"/>
      <c r="N21" s="17"/>
      <c r="O21" s="1"/>
      <c r="P21" s="1"/>
      <c r="Q21" s="17"/>
      <c r="R21" s="1"/>
      <c r="S21" s="1"/>
      <c r="T21" s="17"/>
      <c r="U21" s="17"/>
      <c r="V21" s="17"/>
      <c r="W21" s="17"/>
      <c r="X21" s="17"/>
      <c r="Y21" s="17">
        <f t="shared" si="0"/>
        <v>0</v>
      </c>
      <c r="Z21" s="23">
        <f t="shared" ref="Z21:Z39" si="2">Y21/11.5</f>
        <v>0</v>
      </c>
      <c r="AA21" s="30"/>
    </row>
    <row r="22" spans="1:27">
      <c r="A22" s="32"/>
      <c r="B22" s="1"/>
      <c r="C22" s="1"/>
      <c r="D22" s="1"/>
      <c r="E22" s="17"/>
      <c r="F22" s="17"/>
      <c r="G22" s="17"/>
      <c r="H22" s="17"/>
      <c r="I22" s="1"/>
      <c r="J22" s="17"/>
      <c r="K22" s="17"/>
      <c r="L22" s="17"/>
      <c r="M22" s="17"/>
      <c r="N22" s="17"/>
      <c r="O22" s="1"/>
      <c r="P22" s="1"/>
      <c r="Q22" s="17"/>
      <c r="R22" s="1"/>
      <c r="S22" s="1"/>
      <c r="T22" s="17"/>
      <c r="U22" s="17"/>
      <c r="V22" s="17"/>
      <c r="W22" s="17"/>
      <c r="X22" s="17"/>
      <c r="Y22" s="17">
        <f t="shared" si="0"/>
        <v>0</v>
      </c>
      <c r="Z22" s="23">
        <f>Y22/9</f>
        <v>0</v>
      </c>
      <c r="AA22" s="30"/>
    </row>
    <row r="23" spans="1:27">
      <c r="A23" s="17"/>
      <c r="B23" s="1"/>
      <c r="C23" s="1"/>
      <c r="D23" s="1"/>
      <c r="E23" s="17"/>
      <c r="F23" s="17"/>
      <c r="G23" s="17"/>
      <c r="H23" s="17"/>
      <c r="I23" s="1"/>
      <c r="J23" s="17"/>
      <c r="K23" s="17"/>
      <c r="L23" s="17"/>
      <c r="M23" s="17"/>
      <c r="N23" s="17"/>
      <c r="O23" s="1"/>
      <c r="P23" s="1"/>
      <c r="Q23" s="17"/>
      <c r="R23" s="1"/>
      <c r="S23" s="1"/>
      <c r="T23" s="17"/>
      <c r="U23" s="17"/>
      <c r="V23" s="17"/>
      <c r="W23" s="17"/>
      <c r="X23" s="17"/>
      <c r="Y23" s="17">
        <f t="shared" si="0"/>
        <v>0</v>
      </c>
      <c r="Z23" s="23">
        <f>Y23/10.5</f>
        <v>0</v>
      </c>
      <c r="AA23" s="30"/>
    </row>
    <row r="24" spans="1:27">
      <c r="A24" s="17"/>
      <c r="B24" s="1"/>
      <c r="C24" s="1"/>
      <c r="D24" s="1"/>
      <c r="E24" s="17"/>
      <c r="F24" s="17"/>
      <c r="G24" s="17"/>
      <c r="H24" s="17"/>
      <c r="I24" s="1"/>
      <c r="J24" s="17"/>
      <c r="K24" s="17"/>
      <c r="L24" s="17"/>
      <c r="M24" s="17"/>
      <c r="N24" s="17"/>
      <c r="O24" s="1"/>
      <c r="P24" s="1"/>
      <c r="Q24" s="17"/>
      <c r="R24" s="1"/>
      <c r="S24" s="1"/>
      <c r="T24" s="17"/>
      <c r="U24" s="17"/>
      <c r="V24" s="17"/>
      <c r="W24" s="17"/>
      <c r="X24" s="17"/>
      <c r="Y24" s="17">
        <f t="shared" si="0"/>
        <v>0</v>
      </c>
      <c r="Z24" s="23">
        <f t="shared" si="2"/>
        <v>0</v>
      </c>
      <c r="AA24" s="30"/>
    </row>
    <row r="25" spans="1:27">
      <c r="A25" s="17"/>
      <c r="B25" s="1"/>
      <c r="C25" s="1"/>
      <c r="D25" s="1"/>
      <c r="E25" s="17"/>
      <c r="F25" s="17"/>
      <c r="G25" s="17"/>
      <c r="H25" s="17"/>
      <c r="I25" s="1"/>
      <c r="J25" s="17"/>
      <c r="K25" s="17"/>
      <c r="L25" s="17"/>
      <c r="M25" s="17"/>
      <c r="N25" s="17"/>
      <c r="O25" s="1"/>
      <c r="P25" s="1"/>
      <c r="Q25" s="17"/>
      <c r="R25" s="1"/>
      <c r="S25" s="1"/>
      <c r="T25" s="17"/>
      <c r="U25" s="17"/>
      <c r="V25" s="17"/>
      <c r="W25" s="17"/>
      <c r="X25" s="17"/>
      <c r="Y25" s="17">
        <f t="shared" si="0"/>
        <v>0</v>
      </c>
      <c r="Z25" s="23">
        <f t="shared" si="2"/>
        <v>0</v>
      </c>
      <c r="AA25" s="30"/>
    </row>
    <row r="26" spans="1:27">
      <c r="A26" s="17"/>
      <c r="B26" s="1"/>
      <c r="C26" s="1"/>
      <c r="D26" s="1"/>
      <c r="E26" s="17"/>
      <c r="F26" s="17"/>
      <c r="G26" s="17"/>
      <c r="H26" s="17"/>
      <c r="I26" s="1"/>
      <c r="J26" s="17"/>
      <c r="K26" s="17"/>
      <c r="L26" s="17"/>
      <c r="M26" s="17"/>
      <c r="N26" s="17"/>
      <c r="O26" s="1"/>
      <c r="P26" s="1"/>
      <c r="Q26" s="17"/>
      <c r="R26" s="1"/>
      <c r="S26" s="1"/>
      <c r="T26" s="17"/>
      <c r="U26" s="17"/>
      <c r="V26" s="17"/>
      <c r="W26" s="17"/>
      <c r="X26" s="17"/>
      <c r="Y26" s="17">
        <f t="shared" si="0"/>
        <v>0</v>
      </c>
      <c r="Z26" s="23">
        <f>Y26/12</f>
        <v>0</v>
      </c>
      <c r="AA26" s="30"/>
    </row>
    <row r="27" spans="1:27">
      <c r="A27" s="32"/>
      <c r="B27" s="1"/>
      <c r="C27" s="1"/>
      <c r="D27" s="1"/>
      <c r="E27" s="17"/>
      <c r="F27" s="17"/>
      <c r="G27" s="17"/>
      <c r="H27" s="17"/>
      <c r="I27" s="1"/>
      <c r="J27" s="17"/>
      <c r="K27" s="17"/>
      <c r="L27" s="17"/>
      <c r="M27" s="17"/>
      <c r="N27" s="17"/>
      <c r="O27" s="1"/>
      <c r="P27" s="1"/>
      <c r="Q27" s="17"/>
      <c r="R27" s="1"/>
      <c r="S27" s="1"/>
      <c r="T27" s="17"/>
      <c r="U27" s="17"/>
      <c r="V27" s="17"/>
      <c r="W27" s="17"/>
      <c r="X27" s="17"/>
      <c r="Y27" s="17">
        <f t="shared" si="0"/>
        <v>0</v>
      </c>
      <c r="Z27" s="23">
        <f>Y27/10.5</f>
        <v>0</v>
      </c>
      <c r="AA27" s="30"/>
    </row>
    <row r="28" spans="1:27">
      <c r="A28" s="17"/>
      <c r="B28" s="1"/>
      <c r="C28" s="1"/>
      <c r="D28" s="1"/>
      <c r="E28" s="17"/>
      <c r="F28" s="17"/>
      <c r="G28" s="17"/>
      <c r="H28" s="17"/>
      <c r="I28" s="1"/>
      <c r="J28" s="17"/>
      <c r="K28" s="17"/>
      <c r="L28" s="17"/>
      <c r="M28" s="17"/>
      <c r="N28" s="17"/>
      <c r="O28" s="1"/>
      <c r="P28" s="1"/>
      <c r="Q28" s="17"/>
      <c r="R28" s="1"/>
      <c r="S28" s="1"/>
      <c r="T28" s="17"/>
      <c r="U28" s="17"/>
      <c r="V28" s="17"/>
      <c r="W28" s="17"/>
      <c r="X28" s="17"/>
      <c r="Y28" s="17">
        <f t="shared" si="0"/>
        <v>0</v>
      </c>
      <c r="Z28" s="23">
        <f>Y28/12</f>
        <v>0</v>
      </c>
      <c r="AA28" s="30"/>
    </row>
    <row r="29" spans="1:27">
      <c r="A29" s="17"/>
      <c r="B29" s="1"/>
      <c r="C29" s="1"/>
      <c r="D29" s="1"/>
      <c r="E29" s="17"/>
      <c r="F29" s="17"/>
      <c r="G29" s="17"/>
      <c r="H29" s="17"/>
      <c r="I29" s="1"/>
      <c r="J29" s="17"/>
      <c r="K29" s="17"/>
      <c r="L29" s="17"/>
      <c r="M29" s="17"/>
      <c r="N29" s="17"/>
      <c r="O29" s="1"/>
      <c r="P29" s="1"/>
      <c r="Q29" s="17"/>
      <c r="R29" s="1"/>
      <c r="S29" s="1"/>
      <c r="T29" s="17"/>
      <c r="U29" s="17"/>
      <c r="V29" s="17"/>
      <c r="W29" s="17"/>
      <c r="X29" s="17"/>
      <c r="Y29" s="17">
        <f t="shared" si="0"/>
        <v>0</v>
      </c>
      <c r="Z29" s="23">
        <f>Y29/11.5</f>
        <v>0</v>
      </c>
      <c r="AA29" s="30"/>
    </row>
    <row r="30" spans="1:27">
      <c r="A30" s="32"/>
      <c r="B30" s="1"/>
      <c r="C30" s="1"/>
      <c r="D30" s="1"/>
      <c r="E30" s="17"/>
      <c r="F30" s="17"/>
      <c r="G30" s="17"/>
      <c r="H30" s="17"/>
      <c r="I30" s="1"/>
      <c r="J30" s="17"/>
      <c r="K30" s="17"/>
      <c r="L30" s="17"/>
      <c r="M30" s="17"/>
      <c r="N30" s="17"/>
      <c r="O30" s="1"/>
      <c r="P30" s="1"/>
      <c r="Q30" s="17"/>
      <c r="R30" s="1"/>
      <c r="S30" s="1"/>
      <c r="T30" s="17"/>
      <c r="U30" s="17"/>
      <c r="V30" s="17"/>
      <c r="W30" s="17"/>
      <c r="X30" s="17"/>
      <c r="Y30" s="17">
        <f t="shared" si="0"/>
        <v>0</v>
      </c>
      <c r="Z30" s="23">
        <f>Y30/10</f>
        <v>0</v>
      </c>
      <c r="AA30" s="30"/>
    </row>
    <row r="31" spans="1:27">
      <c r="A31" s="17"/>
      <c r="B31" s="1"/>
      <c r="C31" s="1"/>
      <c r="D31" s="1"/>
      <c r="E31" s="17"/>
      <c r="F31" s="17"/>
      <c r="G31" s="17"/>
      <c r="H31" s="17"/>
      <c r="I31" s="1"/>
      <c r="J31" s="17"/>
      <c r="K31" s="17"/>
      <c r="L31" s="17"/>
      <c r="M31" s="17"/>
      <c r="N31" s="17"/>
      <c r="O31" s="1"/>
      <c r="P31" s="1"/>
      <c r="Q31" s="17"/>
      <c r="R31" s="1"/>
      <c r="S31" s="1"/>
      <c r="T31" s="17"/>
      <c r="U31" s="17"/>
      <c r="V31" s="17"/>
      <c r="W31" s="17"/>
      <c r="X31" s="17"/>
      <c r="Y31" s="17">
        <f t="shared" si="0"/>
        <v>0</v>
      </c>
      <c r="Z31" s="23">
        <f t="shared" si="2"/>
        <v>0</v>
      </c>
      <c r="AA31" s="30"/>
    </row>
    <row r="32" spans="1:27">
      <c r="A32" s="32"/>
      <c r="B32" s="1"/>
      <c r="C32" s="1"/>
      <c r="D32" s="1"/>
      <c r="E32" s="17"/>
      <c r="F32" s="17"/>
      <c r="G32" s="17"/>
      <c r="H32" s="17"/>
      <c r="I32" s="1"/>
      <c r="J32" s="17"/>
      <c r="K32" s="17"/>
      <c r="L32" s="17"/>
      <c r="M32" s="17"/>
      <c r="N32" s="17"/>
      <c r="O32" s="1"/>
      <c r="P32" s="1"/>
      <c r="Q32" s="17"/>
      <c r="R32" s="1"/>
      <c r="S32" s="1"/>
      <c r="T32" s="17"/>
      <c r="U32" s="17"/>
      <c r="V32" s="17"/>
      <c r="W32" s="17"/>
      <c r="X32" s="17"/>
      <c r="Y32" s="17">
        <f t="shared" si="0"/>
        <v>0</v>
      </c>
      <c r="Z32" s="23">
        <f t="shared" si="2"/>
        <v>0</v>
      </c>
      <c r="AA32" s="30"/>
    </row>
    <row r="33" spans="1:27">
      <c r="A33" s="17"/>
      <c r="B33" s="1"/>
      <c r="C33" s="1"/>
      <c r="D33" s="1"/>
      <c r="E33" s="17"/>
      <c r="F33" s="17"/>
      <c r="G33" s="17"/>
      <c r="H33" s="17"/>
      <c r="I33" s="1"/>
      <c r="J33" s="17"/>
      <c r="K33" s="17"/>
      <c r="L33" s="17"/>
      <c r="M33" s="17"/>
      <c r="N33" s="17"/>
      <c r="O33" s="1"/>
      <c r="P33" s="1"/>
      <c r="Q33" s="17"/>
      <c r="R33" s="1"/>
      <c r="S33" s="1"/>
      <c r="T33" s="17"/>
      <c r="U33" s="17"/>
      <c r="V33" s="17"/>
      <c r="W33" s="17"/>
      <c r="X33" s="17"/>
      <c r="Y33" s="17">
        <f t="shared" si="0"/>
        <v>0</v>
      </c>
      <c r="Z33" s="23">
        <f t="shared" si="2"/>
        <v>0</v>
      </c>
      <c r="AA33" s="30"/>
    </row>
    <row r="34" spans="1:27">
      <c r="A34" s="17"/>
      <c r="B34" s="1"/>
      <c r="C34" s="1"/>
      <c r="D34" s="1"/>
      <c r="E34" s="17"/>
      <c r="F34" s="17"/>
      <c r="G34" s="17"/>
      <c r="H34" s="17"/>
      <c r="I34" s="1"/>
      <c r="J34" s="17"/>
      <c r="K34" s="17"/>
      <c r="L34" s="17"/>
      <c r="M34" s="17"/>
      <c r="N34" s="17"/>
      <c r="O34" s="1"/>
      <c r="P34" s="1"/>
      <c r="Q34" s="17"/>
      <c r="R34" s="1"/>
      <c r="S34" s="1"/>
      <c r="T34" s="17"/>
      <c r="U34" s="17"/>
      <c r="V34" s="17"/>
      <c r="W34" s="17"/>
      <c r="X34" s="17"/>
      <c r="Y34" s="17">
        <f t="shared" si="0"/>
        <v>0</v>
      </c>
      <c r="Z34" s="23">
        <f t="shared" si="2"/>
        <v>0</v>
      </c>
      <c r="AA34" s="30"/>
    </row>
    <row r="35" spans="1:27">
      <c r="A35" s="17"/>
      <c r="B35" s="1"/>
      <c r="C35" s="1"/>
      <c r="D35" s="1"/>
      <c r="E35" s="17"/>
      <c r="F35" s="17"/>
      <c r="G35" s="17"/>
      <c r="H35" s="17"/>
      <c r="I35" s="1"/>
      <c r="J35" s="17"/>
      <c r="K35" s="17"/>
      <c r="L35" s="17"/>
      <c r="M35" s="17"/>
      <c r="N35" s="17"/>
      <c r="O35" s="1"/>
      <c r="P35" s="1"/>
      <c r="Q35" s="17"/>
      <c r="R35" s="1"/>
      <c r="S35" s="1"/>
      <c r="T35" s="17"/>
      <c r="U35" s="17"/>
      <c r="V35" s="17"/>
      <c r="W35" s="17"/>
      <c r="X35" s="17"/>
      <c r="Y35" s="17">
        <f t="shared" si="0"/>
        <v>0</v>
      </c>
      <c r="Z35" s="23">
        <f t="shared" si="2"/>
        <v>0</v>
      </c>
      <c r="AA35" s="30"/>
    </row>
    <row r="36" spans="1:27">
      <c r="A36" s="17"/>
      <c r="B36" s="1"/>
      <c r="C36" s="1"/>
      <c r="D36" s="1"/>
      <c r="E36" s="17"/>
      <c r="F36" s="17"/>
      <c r="G36" s="17"/>
      <c r="H36" s="17"/>
      <c r="I36" s="1"/>
      <c r="J36" s="17"/>
      <c r="K36" s="17"/>
      <c r="L36" s="17"/>
      <c r="M36" s="17"/>
      <c r="N36" s="17"/>
      <c r="O36" s="1"/>
      <c r="P36" s="1"/>
      <c r="Q36" s="17"/>
      <c r="R36" s="1"/>
      <c r="S36" s="1"/>
      <c r="T36" s="17"/>
      <c r="U36" s="17"/>
      <c r="V36" s="17"/>
      <c r="W36" s="17"/>
      <c r="X36" s="17"/>
      <c r="Y36" s="17">
        <f t="shared" si="0"/>
        <v>0</v>
      </c>
      <c r="Z36" s="23">
        <f t="shared" si="2"/>
        <v>0</v>
      </c>
      <c r="AA36" s="30"/>
    </row>
    <row r="37" spans="1:27">
      <c r="A37" s="17"/>
      <c r="B37" s="1"/>
      <c r="C37" s="1"/>
      <c r="D37" s="1"/>
      <c r="E37" s="17"/>
      <c r="F37" s="17"/>
      <c r="G37" s="17"/>
      <c r="H37" s="17"/>
      <c r="I37" s="1"/>
      <c r="J37" s="17"/>
      <c r="K37" s="17"/>
      <c r="L37" s="17"/>
      <c r="M37" s="17"/>
      <c r="N37" s="17"/>
      <c r="O37" s="1"/>
      <c r="P37" s="1"/>
      <c r="Q37" s="17"/>
      <c r="R37" s="1"/>
      <c r="S37" s="1"/>
      <c r="T37" s="17"/>
      <c r="U37" s="17"/>
      <c r="V37" s="17"/>
      <c r="W37" s="17"/>
      <c r="X37" s="17"/>
      <c r="Y37" s="17">
        <f t="shared" si="0"/>
        <v>0</v>
      </c>
      <c r="Z37" s="23">
        <f t="shared" si="2"/>
        <v>0</v>
      </c>
      <c r="AA37" s="30"/>
    </row>
    <row r="38" spans="1:27">
      <c r="A38" s="17"/>
      <c r="B38" s="1"/>
      <c r="C38" s="1"/>
      <c r="D38" s="1"/>
      <c r="E38" s="17"/>
      <c r="F38" s="17"/>
      <c r="G38" s="17"/>
      <c r="H38" s="17"/>
      <c r="I38" s="1"/>
      <c r="J38" s="17"/>
      <c r="K38" s="17"/>
      <c r="L38" s="17"/>
      <c r="M38" s="17"/>
      <c r="N38" s="17"/>
      <c r="O38" s="1"/>
      <c r="P38" s="1"/>
      <c r="Q38" s="17"/>
      <c r="R38" s="1"/>
      <c r="S38" s="1"/>
      <c r="T38" s="17"/>
      <c r="U38" s="17"/>
      <c r="V38" s="17"/>
      <c r="W38" s="17"/>
      <c r="X38" s="17"/>
      <c r="Y38" s="17">
        <f t="shared" si="0"/>
        <v>0</v>
      </c>
      <c r="Z38" s="23">
        <f t="shared" si="2"/>
        <v>0</v>
      </c>
      <c r="AA38" s="30"/>
    </row>
    <row r="39" spans="1:27">
      <c r="A39" s="17"/>
      <c r="B39" s="1"/>
      <c r="C39" s="1"/>
      <c r="D39" s="1"/>
      <c r="E39" s="17"/>
      <c r="F39" s="17"/>
      <c r="G39" s="17"/>
      <c r="H39" s="17"/>
      <c r="I39" s="1"/>
      <c r="J39" s="17"/>
      <c r="K39" s="17"/>
      <c r="L39" s="17"/>
      <c r="M39" s="17"/>
      <c r="N39" s="17"/>
      <c r="O39" s="1"/>
      <c r="P39" s="1"/>
      <c r="Q39" s="17"/>
      <c r="R39" s="1"/>
      <c r="S39" s="1"/>
      <c r="T39" s="17"/>
      <c r="U39" s="17"/>
      <c r="V39" s="17"/>
      <c r="W39" s="17"/>
      <c r="X39" s="17"/>
      <c r="Y39" s="17">
        <f t="shared" si="0"/>
        <v>0</v>
      </c>
      <c r="Z39" s="23">
        <f t="shared" si="2"/>
        <v>0</v>
      </c>
      <c r="AA39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G17" sqref="G17"/>
    </sheetView>
  </sheetViews>
  <sheetFormatPr defaultRowHeight="15"/>
  <cols>
    <col min="2" max="2" width="11.85546875" customWidth="1"/>
    <col min="3" max="14" width="3.85546875" customWidth="1"/>
  </cols>
  <sheetData>
    <row r="1" spans="1:14" ht="19.5" thickBot="1">
      <c r="A1" s="6" t="s">
        <v>25</v>
      </c>
    </row>
    <row r="2" spans="1:14">
      <c r="A2" t="s">
        <v>26</v>
      </c>
      <c r="B2" s="7" t="s">
        <v>27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9">
        <v>12</v>
      </c>
    </row>
    <row r="3" spans="1:14" ht="15.75" thickBot="1">
      <c r="A3" t="s">
        <v>28</v>
      </c>
      <c r="B3" s="10" t="s">
        <v>29</v>
      </c>
      <c r="C3" s="11">
        <f>35*C2+7.5</f>
        <v>42.5</v>
      </c>
      <c r="D3" s="11">
        <f t="shared" ref="D3:N3" si="0">35*D2+7.5</f>
        <v>77.5</v>
      </c>
      <c r="E3" s="11">
        <f t="shared" si="0"/>
        <v>112.5</v>
      </c>
      <c r="F3" s="11">
        <f t="shared" si="0"/>
        <v>147.5</v>
      </c>
      <c r="G3" s="11">
        <f t="shared" si="0"/>
        <v>182.5</v>
      </c>
      <c r="H3" s="11">
        <f t="shared" si="0"/>
        <v>217.5</v>
      </c>
      <c r="I3" s="11">
        <f t="shared" si="0"/>
        <v>252.5</v>
      </c>
      <c r="J3" s="11">
        <f t="shared" si="0"/>
        <v>287.5</v>
      </c>
      <c r="K3" s="11">
        <f t="shared" si="0"/>
        <v>322.5</v>
      </c>
      <c r="L3" s="11">
        <f t="shared" si="0"/>
        <v>357.5</v>
      </c>
      <c r="M3" s="11">
        <f t="shared" si="0"/>
        <v>392.5</v>
      </c>
      <c r="N3" s="12">
        <f t="shared" si="0"/>
        <v>427.5</v>
      </c>
    </row>
    <row r="4" spans="1:14">
      <c r="A4" t="s">
        <v>30</v>
      </c>
      <c r="B4" t="s">
        <v>31</v>
      </c>
    </row>
    <row r="5" spans="1:14">
      <c r="B5" s="13">
        <f>35*C2+7.5</f>
        <v>42.5</v>
      </c>
      <c r="C5" s="13">
        <f>35*D2+7.5</f>
        <v>77.5</v>
      </c>
      <c r="D5">
        <f>B5*2</f>
        <v>85</v>
      </c>
    </row>
    <row r="6" spans="1:14">
      <c r="A6" t="s">
        <v>32</v>
      </c>
      <c r="B6">
        <v>35</v>
      </c>
      <c r="C6">
        <v>7.5</v>
      </c>
    </row>
    <row r="7" spans="1:14">
      <c r="A7" t="s">
        <v>33</v>
      </c>
      <c r="B7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I16" sqref="I16"/>
    </sheetView>
  </sheetViews>
  <sheetFormatPr defaultRowHeight="15"/>
  <cols>
    <col min="2" max="2" width="24.28515625" customWidth="1"/>
    <col min="3" max="13" width="4.42578125" customWidth="1"/>
  </cols>
  <sheetData>
    <row r="1" spans="1:13" ht="21">
      <c r="A1" s="15" t="s">
        <v>54</v>
      </c>
    </row>
    <row r="2" spans="1:13" ht="21">
      <c r="A2" s="15"/>
    </row>
    <row r="3" spans="1:13" ht="21">
      <c r="A3" s="15" t="s">
        <v>3</v>
      </c>
      <c r="B3" t="s">
        <v>55</v>
      </c>
    </row>
    <row r="4" spans="1:13">
      <c r="A4" t="s">
        <v>2</v>
      </c>
      <c r="B4" t="s">
        <v>56</v>
      </c>
    </row>
    <row r="6" spans="1:13">
      <c r="B6" s="1" t="s">
        <v>15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</row>
    <row r="7" spans="1:13">
      <c r="B7" s="1" t="s">
        <v>16</v>
      </c>
      <c r="C7" s="1">
        <f>C6+5</f>
        <v>6</v>
      </c>
      <c r="D7" s="1">
        <f t="shared" ref="D7" si="0">D6+5</f>
        <v>7</v>
      </c>
      <c r="E7" s="1">
        <f t="shared" ref="E7" si="1">E6+5</f>
        <v>8</v>
      </c>
      <c r="F7" s="1">
        <f t="shared" ref="F7" si="2">F6+5</f>
        <v>9</v>
      </c>
      <c r="G7" s="1">
        <f t="shared" ref="G7" si="3">G6+5</f>
        <v>10</v>
      </c>
      <c r="H7" s="1">
        <f t="shared" ref="H7" si="4">H6+5</f>
        <v>11</v>
      </c>
      <c r="I7" s="1">
        <f t="shared" ref="I7" si="5">I6+5</f>
        <v>12</v>
      </c>
      <c r="J7" s="1">
        <f t="shared" ref="J7" si="6">J6+5</f>
        <v>13</v>
      </c>
      <c r="K7" s="1">
        <f t="shared" ref="K7" si="7">K6+5</f>
        <v>14</v>
      </c>
      <c r="L7" s="1">
        <f t="shared" ref="L7" si="8">L6+5</f>
        <v>15</v>
      </c>
      <c r="M7" s="1">
        <f t="shared" ref="M7" si="9">M6+5</f>
        <v>16</v>
      </c>
    </row>
    <row r="8" spans="1:13">
      <c r="B8" s="1" t="s">
        <v>17</v>
      </c>
      <c r="C8" s="1">
        <f>1.5*C6+6</f>
        <v>7.5</v>
      </c>
      <c r="D8" s="1">
        <f t="shared" ref="D8:M8" si="10">1.5*D6+6</f>
        <v>9</v>
      </c>
      <c r="E8" s="1">
        <f t="shared" si="10"/>
        <v>10.5</v>
      </c>
      <c r="F8" s="1">
        <f t="shared" si="10"/>
        <v>12</v>
      </c>
      <c r="G8" s="1">
        <f t="shared" si="10"/>
        <v>13.5</v>
      </c>
      <c r="H8" s="1">
        <f t="shared" si="10"/>
        <v>15</v>
      </c>
      <c r="I8" s="1">
        <f t="shared" si="10"/>
        <v>16.5</v>
      </c>
      <c r="J8" s="1">
        <f t="shared" si="10"/>
        <v>18</v>
      </c>
      <c r="K8" s="1">
        <f t="shared" si="10"/>
        <v>19.5</v>
      </c>
      <c r="L8" s="1">
        <f t="shared" si="10"/>
        <v>21</v>
      </c>
      <c r="M8" s="1">
        <f t="shared" si="10"/>
        <v>22.5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sqref="A1:M15"/>
    </sheetView>
  </sheetViews>
  <sheetFormatPr defaultRowHeight="15"/>
  <cols>
    <col min="2" max="2" width="14.5703125" customWidth="1"/>
    <col min="3" max="3" width="13" customWidth="1"/>
    <col min="4" max="4" width="5.28515625" customWidth="1"/>
    <col min="5" max="12" width="5.42578125" customWidth="1"/>
  </cols>
  <sheetData>
    <row r="1" spans="1:12" ht="21">
      <c r="A1" s="15" t="s">
        <v>57</v>
      </c>
    </row>
    <row r="3" spans="1:12">
      <c r="A3" t="s">
        <v>3</v>
      </c>
      <c r="B3" t="s">
        <v>58</v>
      </c>
    </row>
    <row r="4" spans="1:12">
      <c r="B4" t="s">
        <v>59</v>
      </c>
    </row>
    <row r="5" spans="1:12">
      <c r="A5" t="s">
        <v>60</v>
      </c>
      <c r="B5" t="s">
        <v>62</v>
      </c>
    </row>
    <row r="6" spans="1:12">
      <c r="B6" t="s">
        <v>61</v>
      </c>
    </row>
    <row r="8" spans="1:12">
      <c r="A8" t="s">
        <v>4</v>
      </c>
      <c r="B8" s="2"/>
      <c r="C8" s="1" t="s">
        <v>65</v>
      </c>
      <c r="D8" s="1">
        <v>0</v>
      </c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</row>
    <row r="9" spans="1:12">
      <c r="B9" s="3" t="s">
        <v>63</v>
      </c>
      <c r="C9" s="1" t="s">
        <v>66</v>
      </c>
      <c r="D9" s="1">
        <f>18-2.5*D8</f>
        <v>18</v>
      </c>
      <c r="E9" s="1">
        <f>18-2.5*E8</f>
        <v>15.5</v>
      </c>
      <c r="F9" s="1">
        <f t="shared" ref="F9:L9" si="0">18-2.5*F8</f>
        <v>13</v>
      </c>
      <c r="G9" s="1">
        <f t="shared" si="0"/>
        <v>10.5</v>
      </c>
      <c r="H9" s="1">
        <f t="shared" si="0"/>
        <v>8</v>
      </c>
      <c r="I9" s="1">
        <f t="shared" si="0"/>
        <v>5.5</v>
      </c>
      <c r="J9" s="1">
        <f t="shared" si="0"/>
        <v>3</v>
      </c>
      <c r="K9" s="1">
        <f t="shared" si="0"/>
        <v>0.5</v>
      </c>
      <c r="L9" s="1">
        <f t="shared" si="0"/>
        <v>-2</v>
      </c>
    </row>
    <row r="10" spans="1:12">
      <c r="B10" s="4" t="s">
        <v>64</v>
      </c>
      <c r="C10" s="1" t="s">
        <v>66</v>
      </c>
      <c r="D10" s="1">
        <f>24-4*D8</f>
        <v>24</v>
      </c>
      <c r="E10" s="1">
        <f t="shared" ref="E10:J10" si="1">24-4*E8</f>
        <v>20</v>
      </c>
      <c r="F10" s="1">
        <f t="shared" si="1"/>
        <v>16</v>
      </c>
      <c r="G10" s="1">
        <f t="shared" si="1"/>
        <v>12</v>
      </c>
      <c r="H10" s="1">
        <f t="shared" si="1"/>
        <v>8</v>
      </c>
      <c r="I10" s="1">
        <f t="shared" si="1"/>
        <v>4</v>
      </c>
      <c r="J10" s="1">
        <f t="shared" si="1"/>
        <v>0</v>
      </c>
      <c r="K10" s="1"/>
      <c r="L10" s="1"/>
    </row>
    <row r="11" spans="1:12">
      <c r="A11" t="s">
        <v>70</v>
      </c>
      <c r="C11" s="1" t="s">
        <v>67</v>
      </c>
      <c r="D11" s="1">
        <f>D10-D9</f>
        <v>6</v>
      </c>
      <c r="E11" s="1">
        <f t="shared" ref="E11:J11" si="2">E10-E9</f>
        <v>4.5</v>
      </c>
      <c r="F11" s="1">
        <f t="shared" si="2"/>
        <v>3</v>
      </c>
      <c r="G11" s="1">
        <f t="shared" si="2"/>
        <v>1.5</v>
      </c>
      <c r="H11" s="1">
        <f t="shared" si="2"/>
        <v>0</v>
      </c>
      <c r="I11" s="1">
        <f t="shared" si="2"/>
        <v>-1.5</v>
      </c>
      <c r="J11" s="1">
        <f t="shared" si="2"/>
        <v>-3</v>
      </c>
      <c r="K11" s="1"/>
      <c r="L11" s="1"/>
    </row>
    <row r="14" spans="1:12">
      <c r="A14" t="s">
        <v>68</v>
      </c>
      <c r="B14" t="s">
        <v>69</v>
      </c>
    </row>
  </sheetData>
  <conditionalFormatting sqref="D10">
    <cfRule type="cellIs" dxfId="12" priority="11" operator="equal">
      <formula>D9</formula>
    </cfRule>
  </conditionalFormatting>
  <conditionalFormatting sqref="E10:L10">
    <cfRule type="cellIs" dxfId="11" priority="10" operator="equal">
      <formula>$D$9</formula>
    </cfRule>
  </conditionalFormatting>
  <conditionalFormatting sqref="E10">
    <cfRule type="cellIs" dxfId="10" priority="9" operator="equal">
      <formula>$D$9</formula>
    </cfRule>
  </conditionalFormatting>
  <conditionalFormatting sqref="F10">
    <cfRule type="cellIs" dxfId="9" priority="8" operator="equal">
      <formula>$D$9</formula>
    </cfRule>
  </conditionalFormatting>
  <conditionalFormatting sqref="G10">
    <cfRule type="cellIs" dxfId="8" priority="7" operator="equal">
      <formula>$D$9</formula>
    </cfRule>
  </conditionalFormatting>
  <conditionalFormatting sqref="H10">
    <cfRule type="cellIs" dxfId="7" priority="6" operator="equal">
      <formula>$D$9</formula>
    </cfRule>
  </conditionalFormatting>
  <conditionalFormatting sqref="I10">
    <cfRule type="cellIs" dxfId="6" priority="5" operator="equal">
      <formula>$D$9</formula>
    </cfRule>
  </conditionalFormatting>
  <conditionalFormatting sqref="J10">
    <cfRule type="cellIs" dxfId="5" priority="4" operator="equal">
      <formula>$D$9</formula>
    </cfRule>
  </conditionalFormatting>
  <conditionalFormatting sqref="K10">
    <cfRule type="cellIs" dxfId="4" priority="3" operator="equal">
      <formula>$D$9</formula>
    </cfRule>
  </conditionalFormatting>
  <conditionalFormatting sqref="L10">
    <cfRule type="cellIs" dxfId="3" priority="2" operator="equal">
      <formula>$D$9</formula>
    </cfRule>
  </conditionalFormatting>
  <conditionalFormatting sqref="E10:L10">
    <cfRule type="cellIs" dxfId="2" priority="1" operator="equal">
      <formula>E9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sqref="A1:M9"/>
    </sheetView>
  </sheetViews>
  <sheetFormatPr defaultRowHeight="15"/>
  <cols>
    <col min="2" max="2" width="28.140625" customWidth="1"/>
    <col min="3" max="3" width="5.28515625" customWidth="1"/>
    <col min="4" max="16" width="5" customWidth="1"/>
  </cols>
  <sheetData>
    <row r="1" spans="1:13" ht="21">
      <c r="A1" s="15" t="s">
        <v>71</v>
      </c>
    </row>
    <row r="2" spans="1:13">
      <c r="A2" t="s">
        <v>3</v>
      </c>
      <c r="B2" t="s">
        <v>72</v>
      </c>
    </row>
    <row r="3" spans="1:13">
      <c r="B3" s="1" t="s">
        <v>19</v>
      </c>
      <c r="C3" s="1">
        <v>0</v>
      </c>
      <c r="D3" s="1">
        <v>10</v>
      </c>
      <c r="E3" s="1">
        <v>20</v>
      </c>
      <c r="F3" s="1">
        <v>50</v>
      </c>
      <c r="G3" s="1">
        <v>60</v>
      </c>
      <c r="H3" s="1">
        <v>80</v>
      </c>
      <c r="I3" s="1">
        <v>100</v>
      </c>
      <c r="J3" s="1">
        <v>140</v>
      </c>
      <c r="K3" s="1">
        <v>180</v>
      </c>
      <c r="L3" s="1">
        <v>220</v>
      </c>
      <c r="M3" s="1">
        <v>260</v>
      </c>
    </row>
    <row r="4" spans="1:13">
      <c r="B4" s="1" t="s">
        <v>18</v>
      </c>
      <c r="C4" s="1">
        <f>15-0.1*C3</f>
        <v>15</v>
      </c>
      <c r="D4" s="1">
        <f>15-0.1*D3</f>
        <v>14</v>
      </c>
      <c r="E4" s="1">
        <f t="shared" ref="E4:M4" si="0">15-0.1*E3</f>
        <v>13</v>
      </c>
      <c r="F4" s="1">
        <f t="shared" si="0"/>
        <v>10</v>
      </c>
      <c r="G4" s="1">
        <f t="shared" si="0"/>
        <v>9</v>
      </c>
      <c r="H4" s="1">
        <f t="shared" si="0"/>
        <v>7</v>
      </c>
      <c r="I4" s="1">
        <f t="shared" si="0"/>
        <v>5</v>
      </c>
      <c r="J4" s="1">
        <f t="shared" si="0"/>
        <v>1</v>
      </c>
      <c r="K4" s="1">
        <f t="shared" si="0"/>
        <v>-3</v>
      </c>
      <c r="L4" s="1">
        <f t="shared" si="0"/>
        <v>-7</v>
      </c>
      <c r="M4" s="1">
        <f t="shared" si="0"/>
        <v>-11</v>
      </c>
    </row>
    <row r="6" spans="1:13">
      <c r="A6" t="s">
        <v>2</v>
      </c>
      <c r="B6" t="s">
        <v>73</v>
      </c>
    </row>
    <row r="7" spans="1:13">
      <c r="A7" t="s">
        <v>4</v>
      </c>
      <c r="B7" t="s">
        <v>74</v>
      </c>
    </row>
    <row r="8" spans="1:13">
      <c r="A8" t="s">
        <v>20</v>
      </c>
      <c r="B8" t="s">
        <v>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J10"/>
    </sheetView>
  </sheetViews>
  <sheetFormatPr defaultRowHeight="15"/>
  <cols>
    <col min="2" max="2" width="14.5703125" customWidth="1"/>
    <col min="3" max="3" width="20.85546875" customWidth="1"/>
    <col min="4" max="4" width="5.28515625" customWidth="1"/>
    <col min="5" max="10" width="5.42578125" customWidth="1"/>
  </cols>
  <sheetData>
    <row r="1" spans="1:10" ht="21">
      <c r="A1" s="15" t="s">
        <v>84</v>
      </c>
    </row>
    <row r="3" spans="1:10">
      <c r="A3" t="s">
        <v>3</v>
      </c>
      <c r="B3" t="s">
        <v>80</v>
      </c>
    </row>
    <row r="5" spans="1:10">
      <c r="A5" t="s">
        <v>60</v>
      </c>
      <c r="B5" t="s">
        <v>81</v>
      </c>
    </row>
    <row r="6" spans="1:10">
      <c r="A6" t="s">
        <v>4</v>
      </c>
      <c r="B6" t="s">
        <v>82</v>
      </c>
    </row>
    <row r="7" spans="1:10">
      <c r="A7" t="s">
        <v>20</v>
      </c>
      <c r="B7" t="s">
        <v>83</v>
      </c>
    </row>
    <row r="8" spans="1:10">
      <c r="B8" s="2"/>
      <c r="C8" s="1" t="s">
        <v>78</v>
      </c>
      <c r="D8" s="1">
        <v>-18</v>
      </c>
      <c r="E8" s="1">
        <v>-12</v>
      </c>
      <c r="F8" s="1">
        <v>-6</v>
      </c>
      <c r="G8" s="1">
        <v>0</v>
      </c>
      <c r="H8" s="1">
        <v>6</v>
      </c>
      <c r="I8" s="1">
        <v>12</v>
      </c>
      <c r="J8" s="1">
        <v>18</v>
      </c>
    </row>
    <row r="9" spans="1:10">
      <c r="B9" s="3" t="s">
        <v>77</v>
      </c>
      <c r="C9" s="1" t="s">
        <v>79</v>
      </c>
      <c r="D9" s="1">
        <f>180-10*D8</f>
        <v>360</v>
      </c>
      <c r="E9" s="1">
        <f t="shared" ref="E9:J9" si="0">180-10*E8</f>
        <v>300</v>
      </c>
      <c r="F9" s="1">
        <f t="shared" si="0"/>
        <v>240</v>
      </c>
      <c r="G9" s="1">
        <f t="shared" si="0"/>
        <v>180</v>
      </c>
      <c r="H9" s="1">
        <f t="shared" si="0"/>
        <v>120</v>
      </c>
      <c r="I9" s="1">
        <f t="shared" si="0"/>
        <v>60</v>
      </c>
      <c r="J9" s="1">
        <f t="shared" si="0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4"/>
    </sheetView>
  </sheetViews>
  <sheetFormatPr defaultRowHeight="15"/>
  <cols>
    <col min="2" max="2" width="14.5703125" customWidth="1"/>
    <col min="3" max="3" width="13" customWidth="1"/>
    <col min="4" max="4" width="5.28515625" customWidth="1"/>
    <col min="5" max="12" width="5.42578125" customWidth="1"/>
  </cols>
  <sheetData>
    <row r="1" spans="1:3" ht="21">
      <c r="A1" s="15" t="s">
        <v>85</v>
      </c>
    </row>
    <row r="4" spans="1:3">
      <c r="B4" s="1" t="s">
        <v>87</v>
      </c>
      <c r="C4" s="1">
        <f>44/7</f>
        <v>6.2857142857142856</v>
      </c>
    </row>
    <row r="5" spans="1:3">
      <c r="B5" s="1" t="s">
        <v>89</v>
      </c>
      <c r="C5" s="1">
        <f>75+13*C4</f>
        <v>156.71428571428572</v>
      </c>
    </row>
    <row r="7" spans="1:3">
      <c r="A7" t="s">
        <v>3</v>
      </c>
      <c r="B7" t="s">
        <v>88</v>
      </c>
    </row>
    <row r="8" spans="1:3">
      <c r="A8" t="s">
        <v>2</v>
      </c>
      <c r="B8" t="s">
        <v>90</v>
      </c>
    </row>
    <row r="9" spans="1:3">
      <c r="A9" t="s">
        <v>4</v>
      </c>
      <c r="B9" t="s">
        <v>91</v>
      </c>
    </row>
    <row r="10" spans="1:3">
      <c r="B10" t="s">
        <v>92</v>
      </c>
    </row>
    <row r="12" spans="1:3">
      <c r="A12" t="s">
        <v>20</v>
      </c>
      <c r="B12" t="s">
        <v>93</v>
      </c>
    </row>
    <row r="13" spans="1:3">
      <c r="A13" t="s">
        <v>68</v>
      </c>
      <c r="B13">
        <f>75/13</f>
        <v>5.7692307692307692</v>
      </c>
    </row>
    <row r="14" spans="1:3">
      <c r="B14" t="s">
        <v>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9"/>
    </sheetView>
  </sheetViews>
  <sheetFormatPr defaultRowHeight="15"/>
  <cols>
    <col min="2" max="2" width="12.42578125" customWidth="1"/>
    <col min="3" max="3" width="13.28515625" customWidth="1"/>
    <col min="4" max="4" width="5.28515625" customWidth="1"/>
    <col min="5" max="12" width="5.42578125" customWidth="1"/>
  </cols>
  <sheetData>
    <row r="1" spans="1:4" ht="21">
      <c r="A1" s="15" t="s">
        <v>86</v>
      </c>
    </row>
    <row r="3" spans="1:4">
      <c r="B3" s="1" t="s">
        <v>3</v>
      </c>
      <c r="C3" s="1">
        <v>39</v>
      </c>
    </row>
    <row r="4" spans="1:4">
      <c r="B4" s="1" t="s">
        <v>95</v>
      </c>
      <c r="C4" s="1">
        <f>240409+65*C3</f>
        <v>242944</v>
      </c>
    </row>
    <row r="5" spans="1:4">
      <c r="A5" t="s">
        <v>3</v>
      </c>
      <c r="B5">
        <v>240734</v>
      </c>
    </row>
    <row r="6" spans="1:4">
      <c r="A6" t="s">
        <v>2</v>
      </c>
      <c r="B6" t="s">
        <v>96</v>
      </c>
    </row>
    <row r="7" spans="1:4">
      <c r="A7" t="s">
        <v>4</v>
      </c>
      <c r="B7" t="s">
        <v>97</v>
      </c>
      <c r="D7">
        <f>65*39</f>
        <v>2535</v>
      </c>
    </row>
    <row r="8" spans="1:4">
      <c r="A8" t="s">
        <v>20</v>
      </c>
      <c r="B8" t="s">
        <v>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I10"/>
    </sheetView>
  </sheetViews>
  <sheetFormatPr defaultRowHeight="15"/>
  <cols>
    <col min="2" max="2" width="12.42578125" customWidth="1"/>
    <col min="3" max="17" width="4" customWidth="1"/>
  </cols>
  <sheetData>
    <row r="1" spans="1:8" ht="18.75">
      <c r="A1" s="19" t="s">
        <v>114</v>
      </c>
    </row>
    <row r="5" spans="1:8">
      <c r="B5" s="17" t="s">
        <v>3</v>
      </c>
      <c r="C5" s="17">
        <v>19</v>
      </c>
      <c r="D5" s="17">
        <v>3</v>
      </c>
      <c r="E5" s="17">
        <v>8</v>
      </c>
      <c r="F5" s="17">
        <v>-2</v>
      </c>
      <c r="G5" s="17">
        <v>-7</v>
      </c>
      <c r="H5" s="17">
        <v>-19</v>
      </c>
    </row>
    <row r="6" spans="1:8">
      <c r="B6" s="17" t="s">
        <v>115</v>
      </c>
      <c r="C6" s="17">
        <f t="shared" ref="C6:H6" si="0">C5*-4</f>
        <v>-76</v>
      </c>
      <c r="D6" s="17">
        <f t="shared" si="0"/>
        <v>-12</v>
      </c>
      <c r="E6" s="17">
        <f t="shared" si="0"/>
        <v>-32</v>
      </c>
      <c r="F6" s="17">
        <f t="shared" si="0"/>
        <v>8</v>
      </c>
      <c r="G6" s="17">
        <f t="shared" si="0"/>
        <v>28</v>
      </c>
      <c r="H6" s="17">
        <f t="shared" si="0"/>
        <v>76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6"/>
    </sheetView>
  </sheetViews>
  <sheetFormatPr defaultRowHeight="15"/>
  <cols>
    <col min="2" max="2" width="12.42578125" customWidth="1"/>
    <col min="3" max="17" width="4" customWidth="1"/>
  </cols>
  <sheetData>
    <row r="1" spans="1:3" ht="18.75">
      <c r="A1" s="19" t="s">
        <v>116</v>
      </c>
    </row>
    <row r="3" spans="1:3">
      <c r="A3" s="20" t="s">
        <v>117</v>
      </c>
      <c r="B3" t="s">
        <v>118</v>
      </c>
      <c r="C3">
        <f>14*4+50</f>
        <v>106</v>
      </c>
    </row>
    <row r="4" spans="1:3">
      <c r="A4" s="20" t="s">
        <v>119</v>
      </c>
      <c r="B4" t="s">
        <v>120</v>
      </c>
      <c r="C4">
        <f>14*7+50</f>
        <v>148</v>
      </c>
    </row>
    <row r="5" spans="1:3">
      <c r="A5" s="20" t="s">
        <v>121</v>
      </c>
      <c r="B5" t="s">
        <v>122</v>
      </c>
      <c r="C5">
        <f>14*9</f>
        <v>126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D18" sqref="D18"/>
    </sheetView>
  </sheetViews>
  <sheetFormatPr defaultRowHeight="15"/>
  <cols>
    <col min="2" max="2" width="12.42578125" customWidth="1"/>
    <col min="3" max="3" width="7.140625" customWidth="1"/>
    <col min="4" max="17" width="4" customWidth="1"/>
  </cols>
  <sheetData>
    <row r="1" spans="1:18" ht="18.75">
      <c r="A1" s="19" t="s">
        <v>123</v>
      </c>
    </row>
    <row r="3" spans="1:18">
      <c r="A3" s="20" t="s">
        <v>117</v>
      </c>
      <c r="B3" t="s">
        <v>124</v>
      </c>
      <c r="C3">
        <f>75+0.2*100</f>
        <v>95</v>
      </c>
    </row>
    <row r="4" spans="1:18">
      <c r="A4" s="20" t="s">
        <v>119</v>
      </c>
      <c r="B4" t="s">
        <v>125</v>
      </c>
      <c r="C4">
        <f>14*7+50</f>
        <v>148</v>
      </c>
    </row>
    <row r="5" spans="1:18">
      <c r="F5" t="s">
        <v>126</v>
      </c>
    </row>
    <row r="6" spans="1:18">
      <c r="A6" s="20" t="s">
        <v>121</v>
      </c>
      <c r="B6" t="s">
        <v>127</v>
      </c>
      <c r="C6" s="17" t="s">
        <v>50</v>
      </c>
      <c r="D6" s="17">
        <v>100</v>
      </c>
      <c r="E6" s="17">
        <v>150</v>
      </c>
      <c r="F6" s="17">
        <v>200</v>
      </c>
      <c r="G6" s="17">
        <v>250</v>
      </c>
      <c r="H6" s="17">
        <v>300</v>
      </c>
      <c r="I6" s="17">
        <v>350</v>
      </c>
      <c r="J6" s="17">
        <v>352</v>
      </c>
      <c r="K6" s="17">
        <v>354</v>
      </c>
      <c r="L6" s="17">
        <v>356</v>
      </c>
      <c r="M6" s="17">
        <v>358</v>
      </c>
      <c r="N6" s="17">
        <v>360</v>
      </c>
      <c r="O6" s="17">
        <v>362</v>
      </c>
      <c r="P6" s="17">
        <v>364</v>
      </c>
      <c r="Q6" s="21">
        <v>365</v>
      </c>
      <c r="R6" s="13"/>
    </row>
    <row r="7" spans="1:18">
      <c r="C7" s="17" t="s">
        <v>128</v>
      </c>
      <c r="D7" s="17">
        <f>75+0.2*D6</f>
        <v>95</v>
      </c>
      <c r="E7" s="17">
        <f t="shared" ref="E7:M7" si="0">75+0.2*E6</f>
        <v>105</v>
      </c>
      <c r="F7" s="17">
        <f t="shared" si="0"/>
        <v>115</v>
      </c>
      <c r="G7" s="17">
        <f t="shared" si="0"/>
        <v>125</v>
      </c>
      <c r="H7" s="17">
        <f t="shared" si="0"/>
        <v>135</v>
      </c>
      <c r="I7" s="17">
        <f t="shared" si="0"/>
        <v>145</v>
      </c>
      <c r="J7" s="17">
        <f t="shared" si="0"/>
        <v>145.4</v>
      </c>
      <c r="K7" s="17">
        <f t="shared" si="0"/>
        <v>145.80000000000001</v>
      </c>
      <c r="L7" s="17">
        <f t="shared" si="0"/>
        <v>146.19999999999999</v>
      </c>
      <c r="M7" s="17">
        <f t="shared" si="0"/>
        <v>146.60000000000002</v>
      </c>
      <c r="N7" s="17">
        <f>75+0.2*N6</f>
        <v>147</v>
      </c>
      <c r="O7" s="17">
        <f>75+0.2*O6</f>
        <v>147.4</v>
      </c>
      <c r="P7" s="17">
        <f>75+0.2*P6</f>
        <v>147.80000000000001</v>
      </c>
      <c r="Q7" s="21">
        <f>75+0.2*Q6</f>
        <v>148</v>
      </c>
      <c r="R7" s="13"/>
    </row>
    <row r="9" spans="1:18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8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8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workbookViewId="0">
      <selection activeCell="E114" sqref="E114"/>
    </sheetView>
  </sheetViews>
  <sheetFormatPr defaultRowHeight="15"/>
  <cols>
    <col min="2" max="2" width="16.5703125" customWidth="1"/>
    <col min="3" max="16" width="4" customWidth="1"/>
    <col min="17" max="18" width="4.7109375" customWidth="1"/>
  </cols>
  <sheetData>
    <row r="1" spans="1:16">
      <c r="A1" t="s">
        <v>110</v>
      </c>
    </row>
    <row r="2" spans="1:16" ht="21">
      <c r="A2" s="15" t="s">
        <v>36</v>
      </c>
    </row>
    <row r="3" spans="1:16">
      <c r="A3" t="s">
        <v>3</v>
      </c>
      <c r="B3" s="14" t="s">
        <v>35</v>
      </c>
    </row>
    <row r="4" spans="1:16">
      <c r="A4" t="s">
        <v>2</v>
      </c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</row>
    <row r="5" spans="1:16">
      <c r="B5" s="1" t="s">
        <v>1</v>
      </c>
      <c r="C5" s="1">
        <f>C4*6</f>
        <v>6</v>
      </c>
      <c r="D5" s="1">
        <f t="shared" ref="D5:H5" si="0">D4*6</f>
        <v>12</v>
      </c>
      <c r="E5" s="1">
        <f t="shared" si="0"/>
        <v>18</v>
      </c>
      <c r="F5" s="1">
        <f t="shared" si="0"/>
        <v>24</v>
      </c>
      <c r="G5" s="1">
        <f t="shared" si="0"/>
        <v>30</v>
      </c>
      <c r="H5" s="1">
        <f t="shared" si="0"/>
        <v>36</v>
      </c>
    </row>
    <row r="7" spans="1:16" ht="21">
      <c r="A7" s="15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t="s">
        <v>3</v>
      </c>
      <c r="B8" t="s">
        <v>5</v>
      </c>
    </row>
    <row r="9" spans="1:16">
      <c r="A9" t="s">
        <v>2</v>
      </c>
      <c r="B9" t="s">
        <v>6</v>
      </c>
    </row>
    <row r="10" spans="1:16">
      <c r="A10" t="s">
        <v>4</v>
      </c>
      <c r="B10" s="1" t="s">
        <v>0</v>
      </c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</row>
    <row r="11" spans="1:16">
      <c r="B11" s="1" t="s">
        <v>1</v>
      </c>
      <c r="C11" s="1">
        <f>C10*4+2</f>
        <v>6</v>
      </c>
      <c r="D11" s="1">
        <f t="shared" ref="D11:H11" si="1">D10*4+2</f>
        <v>10</v>
      </c>
      <c r="E11" s="1">
        <f t="shared" si="1"/>
        <v>14</v>
      </c>
      <c r="F11" s="1">
        <f t="shared" si="1"/>
        <v>18</v>
      </c>
      <c r="G11" s="1">
        <f t="shared" si="1"/>
        <v>22</v>
      </c>
      <c r="H11" s="1">
        <f t="shared" si="1"/>
        <v>26</v>
      </c>
      <c r="I11" s="1">
        <f>I10*4+2</f>
        <v>30</v>
      </c>
      <c r="J11" s="1">
        <f t="shared" ref="J11:N11" si="2">J10*4+2</f>
        <v>34</v>
      </c>
      <c r="K11" s="1">
        <f t="shared" si="2"/>
        <v>38</v>
      </c>
      <c r="L11" s="1">
        <f t="shared" si="2"/>
        <v>42</v>
      </c>
      <c r="M11" s="1">
        <f t="shared" si="2"/>
        <v>46</v>
      </c>
      <c r="N11" s="1">
        <f t="shared" si="2"/>
        <v>50</v>
      </c>
      <c r="O11" s="1">
        <f>O10*4+2</f>
        <v>54</v>
      </c>
      <c r="P11" s="1">
        <f t="shared" ref="P11" si="3">P10*4+2</f>
        <v>58</v>
      </c>
    </row>
    <row r="13" spans="1:16" ht="21">
      <c r="A13" s="15" t="s">
        <v>38</v>
      </c>
    </row>
    <row r="14" spans="1:16">
      <c r="A14" t="s">
        <v>3</v>
      </c>
      <c r="B14" t="s">
        <v>9</v>
      </c>
    </row>
    <row r="15" spans="1:16">
      <c r="A15" t="s">
        <v>2</v>
      </c>
      <c r="B15" t="s">
        <v>10</v>
      </c>
    </row>
    <row r="16" spans="1:16">
      <c r="A16" t="s">
        <v>4</v>
      </c>
      <c r="B16" s="1" t="s">
        <v>7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  <c r="M16" s="1">
        <v>11</v>
      </c>
      <c r="N16" s="1">
        <v>12</v>
      </c>
      <c r="O16" s="1">
        <v>13</v>
      </c>
      <c r="P16" s="1">
        <v>14</v>
      </c>
    </row>
    <row r="17" spans="1:16">
      <c r="B17" s="1" t="s">
        <v>8</v>
      </c>
      <c r="C17" s="1">
        <f>C16*8+5</f>
        <v>13</v>
      </c>
      <c r="D17" s="1">
        <f t="shared" ref="D17:P17" si="4">D16*8+5</f>
        <v>21</v>
      </c>
      <c r="E17" s="1">
        <f t="shared" si="4"/>
        <v>29</v>
      </c>
      <c r="F17" s="1">
        <f t="shared" si="4"/>
        <v>37</v>
      </c>
      <c r="G17" s="1">
        <f t="shared" si="4"/>
        <v>45</v>
      </c>
      <c r="H17" s="1">
        <f t="shared" si="4"/>
        <v>53</v>
      </c>
      <c r="I17" s="1">
        <f t="shared" si="4"/>
        <v>61</v>
      </c>
      <c r="J17" s="1">
        <f t="shared" si="4"/>
        <v>69</v>
      </c>
      <c r="K17" s="1">
        <f t="shared" si="4"/>
        <v>77</v>
      </c>
      <c r="L17" s="1">
        <f t="shared" si="4"/>
        <v>85</v>
      </c>
      <c r="M17" s="1">
        <f t="shared" si="4"/>
        <v>93</v>
      </c>
      <c r="N17" s="1">
        <f t="shared" si="4"/>
        <v>101</v>
      </c>
      <c r="O17" s="1">
        <f t="shared" si="4"/>
        <v>109</v>
      </c>
      <c r="P17" s="1">
        <f t="shared" si="4"/>
        <v>117</v>
      </c>
    </row>
    <row r="19" spans="1:16" ht="21">
      <c r="A19" s="15" t="s">
        <v>39</v>
      </c>
    </row>
    <row r="20" spans="1:16" ht="21">
      <c r="A20" s="15"/>
    </row>
    <row r="21" spans="1:16" ht="21">
      <c r="A21" s="15" t="s">
        <v>3</v>
      </c>
      <c r="B21" t="s">
        <v>40</v>
      </c>
    </row>
    <row r="22" spans="1:16" ht="21">
      <c r="A22" s="15" t="s">
        <v>2</v>
      </c>
      <c r="B22" t="s">
        <v>41</v>
      </c>
    </row>
    <row r="26" spans="1:16">
      <c r="A26" s="1" t="s">
        <v>42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431</v>
      </c>
    </row>
    <row r="27" spans="1:16">
      <c r="A27" s="1" t="s">
        <v>43</v>
      </c>
      <c r="B27" s="1">
        <f>2*B26+1</f>
        <v>3</v>
      </c>
      <c r="C27" s="1">
        <f t="shared" ref="C27:P27" si="5">2*C26+1</f>
        <v>5</v>
      </c>
      <c r="D27" s="1">
        <f t="shared" si="5"/>
        <v>7</v>
      </c>
      <c r="E27" s="1">
        <f t="shared" si="5"/>
        <v>9</v>
      </c>
      <c r="F27" s="1">
        <f t="shared" si="5"/>
        <v>11</v>
      </c>
      <c r="G27" s="1">
        <f t="shared" si="5"/>
        <v>13</v>
      </c>
      <c r="H27" s="1">
        <f t="shared" si="5"/>
        <v>15</v>
      </c>
      <c r="I27" s="1">
        <f t="shared" si="5"/>
        <v>17</v>
      </c>
      <c r="J27" s="1">
        <f t="shared" si="5"/>
        <v>19</v>
      </c>
      <c r="K27" s="1">
        <f t="shared" si="5"/>
        <v>21</v>
      </c>
      <c r="L27" s="1">
        <f t="shared" si="5"/>
        <v>23</v>
      </c>
      <c r="M27" s="1">
        <f t="shared" si="5"/>
        <v>25</v>
      </c>
      <c r="N27" s="1">
        <f t="shared" si="5"/>
        <v>27</v>
      </c>
      <c r="O27" s="1">
        <f t="shared" si="5"/>
        <v>29</v>
      </c>
      <c r="P27" s="1">
        <f t="shared" si="5"/>
        <v>863</v>
      </c>
    </row>
    <row r="29" spans="1:16" ht="21">
      <c r="A29" s="15" t="s">
        <v>46</v>
      </c>
    </row>
    <row r="30" spans="1:16">
      <c r="A30" s="2"/>
    </row>
    <row r="31" spans="1:16">
      <c r="A31" s="2" t="s">
        <v>3</v>
      </c>
      <c r="B31">
        <v>24</v>
      </c>
    </row>
    <row r="32" spans="1:16">
      <c r="A32" s="2" t="s">
        <v>2</v>
      </c>
      <c r="B32">
        <v>20</v>
      </c>
    </row>
    <row r="33" spans="1:14">
      <c r="A33" s="2" t="s">
        <v>4</v>
      </c>
      <c r="B33" t="s">
        <v>44</v>
      </c>
    </row>
    <row r="34" spans="1:14">
      <c r="A34" s="2" t="s">
        <v>45</v>
      </c>
      <c r="B34" s="1" t="s">
        <v>11</v>
      </c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</row>
    <row r="35" spans="1:14">
      <c r="A35" s="3" t="s">
        <v>12</v>
      </c>
      <c r="B35" s="1" t="s">
        <v>13</v>
      </c>
      <c r="C35" s="1">
        <f>4+4*C34</f>
        <v>8</v>
      </c>
      <c r="D35" s="1">
        <f t="shared" ref="D35:N35" si="6">4+4*D34</f>
        <v>12</v>
      </c>
      <c r="E35" s="1">
        <f t="shared" si="6"/>
        <v>16</v>
      </c>
      <c r="F35" s="1">
        <f t="shared" si="6"/>
        <v>20</v>
      </c>
      <c r="G35" s="1">
        <f t="shared" si="6"/>
        <v>24</v>
      </c>
      <c r="H35" s="1">
        <f t="shared" si="6"/>
        <v>28</v>
      </c>
      <c r="I35" s="1">
        <f t="shared" si="6"/>
        <v>32</v>
      </c>
      <c r="J35" s="1">
        <f t="shared" si="6"/>
        <v>36</v>
      </c>
      <c r="K35" s="1">
        <f t="shared" si="6"/>
        <v>40</v>
      </c>
      <c r="L35" s="1">
        <f t="shared" si="6"/>
        <v>44</v>
      </c>
      <c r="M35" s="1">
        <f t="shared" si="6"/>
        <v>48</v>
      </c>
      <c r="N35" s="1">
        <f t="shared" si="6"/>
        <v>52</v>
      </c>
    </row>
    <row r="36" spans="1:14">
      <c r="A36" s="4" t="s">
        <v>14</v>
      </c>
      <c r="B36" s="1" t="s">
        <v>13</v>
      </c>
      <c r="C36" s="1">
        <f>5+3*(C34+2)</f>
        <v>14</v>
      </c>
      <c r="D36" s="1">
        <f t="shared" ref="D36:N36" si="7">5+3*(D34+2)</f>
        <v>17</v>
      </c>
      <c r="E36" s="1">
        <f t="shared" si="7"/>
        <v>20</v>
      </c>
      <c r="F36" s="1">
        <f t="shared" si="7"/>
        <v>23</v>
      </c>
      <c r="G36" s="1">
        <f t="shared" si="7"/>
        <v>26</v>
      </c>
      <c r="H36" s="1">
        <f t="shared" si="7"/>
        <v>29</v>
      </c>
      <c r="I36" s="1">
        <f t="shared" si="7"/>
        <v>32</v>
      </c>
      <c r="J36" s="1">
        <f t="shared" si="7"/>
        <v>35</v>
      </c>
      <c r="K36" s="1">
        <f t="shared" si="7"/>
        <v>38</v>
      </c>
      <c r="L36" s="1">
        <f t="shared" si="7"/>
        <v>41</v>
      </c>
      <c r="M36" s="1">
        <f t="shared" si="7"/>
        <v>44</v>
      </c>
      <c r="N36" s="1">
        <f t="shared" si="7"/>
        <v>47</v>
      </c>
    </row>
    <row r="38" spans="1:14" ht="21">
      <c r="A38" s="15" t="s">
        <v>47</v>
      </c>
    </row>
    <row r="40" spans="1:14">
      <c r="A40" t="s">
        <v>3</v>
      </c>
      <c r="B40" t="s">
        <v>51</v>
      </c>
    </row>
    <row r="41" spans="1:14">
      <c r="A41" t="s">
        <v>2</v>
      </c>
      <c r="B41" t="s">
        <v>52</v>
      </c>
    </row>
    <row r="43" spans="1:14">
      <c r="A43" s="2" t="s">
        <v>4</v>
      </c>
      <c r="B43" s="1" t="s">
        <v>50</v>
      </c>
      <c r="C43" s="1">
        <v>1</v>
      </c>
      <c r="D43" s="1">
        <v>2</v>
      </c>
      <c r="E43" s="1">
        <v>3</v>
      </c>
      <c r="F43" s="1">
        <v>4</v>
      </c>
      <c r="G43" s="1">
        <v>5</v>
      </c>
      <c r="H43" s="1">
        <v>6</v>
      </c>
      <c r="I43" s="1">
        <v>7</v>
      </c>
      <c r="J43" s="1">
        <v>8</v>
      </c>
      <c r="K43" s="1">
        <v>9</v>
      </c>
      <c r="L43" s="1">
        <v>10</v>
      </c>
      <c r="M43" s="1">
        <v>11</v>
      </c>
      <c r="N43" s="1">
        <v>12</v>
      </c>
    </row>
    <row r="44" spans="1:14">
      <c r="A44" s="3" t="s">
        <v>48</v>
      </c>
      <c r="B44" s="1" t="s">
        <v>53</v>
      </c>
      <c r="C44" s="1">
        <f>8+2.5*C43</f>
        <v>10.5</v>
      </c>
      <c r="D44" s="1">
        <f t="shared" ref="D44:N44" si="8">8+2.5*D43</f>
        <v>13</v>
      </c>
      <c r="E44" s="1">
        <f t="shared" si="8"/>
        <v>15.5</v>
      </c>
      <c r="F44" s="1">
        <f t="shared" si="8"/>
        <v>18</v>
      </c>
      <c r="G44" s="1">
        <f t="shared" si="8"/>
        <v>20.5</v>
      </c>
      <c r="H44" s="1">
        <f t="shared" si="8"/>
        <v>23</v>
      </c>
      <c r="I44" s="1">
        <f t="shared" si="8"/>
        <v>25.5</v>
      </c>
      <c r="J44" s="1">
        <f t="shared" si="8"/>
        <v>28</v>
      </c>
      <c r="K44" s="1">
        <f t="shared" si="8"/>
        <v>30.5</v>
      </c>
      <c r="L44" s="1">
        <f t="shared" si="8"/>
        <v>33</v>
      </c>
      <c r="M44" s="1">
        <f t="shared" si="8"/>
        <v>35.5</v>
      </c>
      <c r="N44" s="1">
        <f t="shared" si="8"/>
        <v>38</v>
      </c>
    </row>
    <row r="45" spans="1:14">
      <c r="A45" s="4" t="s">
        <v>49</v>
      </c>
      <c r="B45" s="1" t="s">
        <v>53</v>
      </c>
      <c r="C45" s="1">
        <f>12+2*C43</f>
        <v>14</v>
      </c>
      <c r="D45" s="1">
        <f t="shared" ref="D45:N45" si="9">12+2*D43</f>
        <v>16</v>
      </c>
      <c r="E45" s="1">
        <f t="shared" si="9"/>
        <v>18</v>
      </c>
      <c r="F45" s="1">
        <f t="shared" si="9"/>
        <v>20</v>
      </c>
      <c r="G45" s="1">
        <f t="shared" si="9"/>
        <v>22</v>
      </c>
      <c r="H45" s="1">
        <f t="shared" si="9"/>
        <v>24</v>
      </c>
      <c r="I45" s="1">
        <f t="shared" si="9"/>
        <v>26</v>
      </c>
      <c r="J45" s="1">
        <f t="shared" si="9"/>
        <v>28</v>
      </c>
      <c r="K45" s="1">
        <f t="shared" si="9"/>
        <v>30</v>
      </c>
      <c r="L45" s="1">
        <f t="shared" si="9"/>
        <v>32</v>
      </c>
      <c r="M45" s="1">
        <f t="shared" si="9"/>
        <v>34</v>
      </c>
      <c r="N45" s="1">
        <f t="shared" si="9"/>
        <v>36</v>
      </c>
    </row>
    <row r="47" spans="1:14" ht="18.75">
      <c r="A47" s="6" t="s">
        <v>25</v>
      </c>
    </row>
    <row r="48" spans="1:14">
      <c r="A48" t="s">
        <v>164</v>
      </c>
    </row>
    <row r="49" spans="1:14">
      <c r="A49" s="16" t="s">
        <v>165</v>
      </c>
    </row>
    <row r="50" spans="1:14">
      <c r="A50" s="24" t="s">
        <v>166</v>
      </c>
      <c r="B50" s="24">
        <v>1</v>
      </c>
      <c r="C50" s="24">
        <v>2</v>
      </c>
      <c r="D50" s="24">
        <v>3</v>
      </c>
      <c r="E50" s="24">
        <v>4</v>
      </c>
      <c r="F50" s="24">
        <v>5</v>
      </c>
      <c r="G50" s="24">
        <v>6</v>
      </c>
      <c r="H50" s="24">
        <v>7</v>
      </c>
      <c r="I50" s="24">
        <v>8</v>
      </c>
      <c r="J50" s="24">
        <v>9</v>
      </c>
      <c r="K50" s="24">
        <v>10</v>
      </c>
      <c r="L50" s="24">
        <v>11</v>
      </c>
      <c r="M50" s="24">
        <v>12</v>
      </c>
    </row>
    <row r="51" spans="1:14">
      <c r="A51" s="24" t="s">
        <v>167</v>
      </c>
      <c r="B51" s="24">
        <f>35*B50+7.5</f>
        <v>42.5</v>
      </c>
      <c r="C51" s="24">
        <f>35*C50+7.5</f>
        <v>77.5</v>
      </c>
      <c r="D51" s="24">
        <f t="shared" ref="D51:M51" si="10">35*D50+7.5</f>
        <v>112.5</v>
      </c>
      <c r="E51" s="24">
        <f t="shared" si="10"/>
        <v>147.5</v>
      </c>
      <c r="F51" s="24">
        <f t="shared" si="10"/>
        <v>182.5</v>
      </c>
      <c r="G51" s="24">
        <f t="shared" si="10"/>
        <v>217.5</v>
      </c>
      <c r="H51" s="24">
        <f t="shared" si="10"/>
        <v>252.5</v>
      </c>
      <c r="I51" s="24">
        <f t="shared" si="10"/>
        <v>287.5</v>
      </c>
      <c r="J51" s="24">
        <f t="shared" si="10"/>
        <v>322.5</v>
      </c>
      <c r="K51" s="24">
        <f t="shared" si="10"/>
        <v>357.5</v>
      </c>
      <c r="L51" s="24">
        <f t="shared" si="10"/>
        <v>392.5</v>
      </c>
      <c r="M51" s="24">
        <f t="shared" si="10"/>
        <v>427.5</v>
      </c>
    </row>
    <row r="54" spans="1:14">
      <c r="A54" t="s">
        <v>168</v>
      </c>
      <c r="B54" t="s">
        <v>169</v>
      </c>
    </row>
    <row r="55" spans="1:14">
      <c r="B55" t="s">
        <v>170</v>
      </c>
    </row>
    <row r="57" spans="1:14">
      <c r="A57" t="s">
        <v>171</v>
      </c>
      <c r="B57" t="s">
        <v>172</v>
      </c>
    </row>
    <row r="58" spans="1:14">
      <c r="B58" t="s">
        <v>177</v>
      </c>
    </row>
    <row r="60" spans="1:14">
      <c r="A60" t="s">
        <v>173</v>
      </c>
      <c r="B60" t="s">
        <v>174</v>
      </c>
    </row>
    <row r="61" spans="1:14">
      <c r="B61" t="s">
        <v>178</v>
      </c>
    </row>
    <row r="63" spans="1:14">
      <c r="A63" t="s">
        <v>175</v>
      </c>
      <c r="B63" s="24" t="s">
        <v>166</v>
      </c>
      <c r="C63" s="24">
        <v>1</v>
      </c>
      <c r="D63" s="24">
        <v>2</v>
      </c>
      <c r="E63" s="24">
        <v>3</v>
      </c>
      <c r="F63" s="24">
        <v>4</v>
      </c>
      <c r="G63" s="24">
        <v>5</v>
      </c>
      <c r="H63" s="24">
        <v>6</v>
      </c>
      <c r="I63" s="24">
        <v>7</v>
      </c>
      <c r="J63" s="24">
        <v>8</v>
      </c>
      <c r="K63" s="24">
        <v>9</v>
      </c>
      <c r="L63" s="24">
        <v>10</v>
      </c>
      <c r="M63" s="24">
        <v>11</v>
      </c>
      <c r="N63" s="24">
        <v>12</v>
      </c>
    </row>
    <row r="64" spans="1:14">
      <c r="B64" s="24" t="s">
        <v>167</v>
      </c>
      <c r="C64" s="24">
        <f>35*C63+9.5</f>
        <v>44.5</v>
      </c>
      <c r="D64" s="24">
        <f>35*D63+9.5</f>
        <v>79.5</v>
      </c>
      <c r="E64" s="24">
        <f t="shared" ref="E64:N64" si="11">35*E63+9.5</f>
        <v>114.5</v>
      </c>
      <c r="F64" s="24">
        <f t="shared" si="11"/>
        <v>149.5</v>
      </c>
      <c r="G64" s="24">
        <f t="shared" si="11"/>
        <v>184.5</v>
      </c>
      <c r="H64" s="24">
        <f t="shared" si="11"/>
        <v>219.5</v>
      </c>
      <c r="I64" s="24">
        <f t="shared" si="11"/>
        <v>254.5</v>
      </c>
      <c r="J64" s="24">
        <f t="shared" si="11"/>
        <v>289.5</v>
      </c>
      <c r="K64" s="24">
        <f t="shared" si="11"/>
        <v>324.5</v>
      </c>
      <c r="L64" s="24">
        <f t="shared" si="11"/>
        <v>359.5</v>
      </c>
      <c r="M64" s="24">
        <f t="shared" si="11"/>
        <v>394.5</v>
      </c>
      <c r="N64" s="24">
        <f t="shared" si="11"/>
        <v>429.5</v>
      </c>
    </row>
    <row r="65" spans="1:13">
      <c r="A65" t="s">
        <v>176</v>
      </c>
    </row>
    <row r="68" spans="1:13" ht="21">
      <c r="A68" s="15" t="s">
        <v>54</v>
      </c>
    </row>
    <row r="69" spans="1:13" ht="21">
      <c r="A69" s="15"/>
    </row>
    <row r="70" spans="1:13" ht="21">
      <c r="A70" s="15" t="s">
        <v>3</v>
      </c>
      <c r="B70" t="s">
        <v>55</v>
      </c>
    </row>
    <row r="71" spans="1:13">
      <c r="A71" t="s">
        <v>2</v>
      </c>
      <c r="B71" t="s">
        <v>56</v>
      </c>
    </row>
    <row r="73" spans="1:13">
      <c r="A73" t="s">
        <v>179</v>
      </c>
    </row>
    <row r="75" spans="1:13">
      <c r="A75" t="s">
        <v>180</v>
      </c>
      <c r="B75" t="s">
        <v>181</v>
      </c>
    </row>
    <row r="76" spans="1:13">
      <c r="A76" t="s">
        <v>168</v>
      </c>
      <c r="B76" t="s">
        <v>182</v>
      </c>
    </row>
    <row r="77" spans="1:13">
      <c r="A77" t="s">
        <v>171</v>
      </c>
      <c r="B77" t="s">
        <v>183</v>
      </c>
    </row>
    <row r="78" spans="1:13">
      <c r="A78" s="24" t="s">
        <v>184</v>
      </c>
      <c r="B78" s="24"/>
      <c r="C78" s="24">
        <v>1</v>
      </c>
      <c r="D78" s="24">
        <v>2</v>
      </c>
      <c r="E78" s="24">
        <v>3</v>
      </c>
      <c r="F78" s="24">
        <v>4</v>
      </c>
      <c r="G78" s="24">
        <v>5</v>
      </c>
      <c r="H78" s="24">
        <v>6</v>
      </c>
      <c r="I78" s="24">
        <v>7</v>
      </c>
      <c r="J78" s="24">
        <v>8</v>
      </c>
      <c r="K78" s="24">
        <v>9</v>
      </c>
      <c r="L78" s="24">
        <v>10</v>
      </c>
      <c r="M78" s="24">
        <v>11</v>
      </c>
    </row>
    <row r="79" spans="1:13">
      <c r="A79" s="24" t="s">
        <v>185</v>
      </c>
      <c r="B79" s="24"/>
      <c r="C79" s="24">
        <f>5+1*C78</f>
        <v>6</v>
      </c>
      <c r="D79" s="24">
        <f t="shared" ref="D79:M79" si="12">5+1*D78</f>
        <v>7</v>
      </c>
      <c r="E79" s="24">
        <f t="shared" si="12"/>
        <v>8</v>
      </c>
      <c r="F79" s="24">
        <f t="shared" si="12"/>
        <v>9</v>
      </c>
      <c r="G79" s="24">
        <f t="shared" si="12"/>
        <v>10</v>
      </c>
      <c r="H79" s="24">
        <f t="shared" si="12"/>
        <v>11</v>
      </c>
      <c r="I79" s="24">
        <f t="shared" si="12"/>
        <v>12</v>
      </c>
      <c r="J79" s="24">
        <f t="shared" si="12"/>
        <v>13</v>
      </c>
      <c r="K79" s="24">
        <f t="shared" si="12"/>
        <v>14</v>
      </c>
      <c r="L79" s="24">
        <f t="shared" si="12"/>
        <v>15</v>
      </c>
      <c r="M79" s="24">
        <f t="shared" si="12"/>
        <v>16</v>
      </c>
    </row>
    <row r="80" spans="1:13">
      <c r="A80" s="25" t="s">
        <v>186</v>
      </c>
      <c r="B80" s="25"/>
      <c r="C80" s="24">
        <f>6+1.5*C78</f>
        <v>7.5</v>
      </c>
      <c r="D80" s="24">
        <f>6+1.5*D78</f>
        <v>9</v>
      </c>
      <c r="E80" s="24">
        <f t="shared" ref="E80:M80" si="13">6+1.5*E78</f>
        <v>10.5</v>
      </c>
      <c r="F80" s="24">
        <f t="shared" si="13"/>
        <v>12</v>
      </c>
      <c r="G80" s="24">
        <f t="shared" si="13"/>
        <v>13.5</v>
      </c>
      <c r="H80" s="24">
        <f t="shared" si="13"/>
        <v>15</v>
      </c>
      <c r="I80" s="24">
        <f t="shared" si="13"/>
        <v>16.5</v>
      </c>
      <c r="J80" s="24">
        <f t="shared" si="13"/>
        <v>18</v>
      </c>
      <c r="K80" s="24">
        <f t="shared" si="13"/>
        <v>19.5</v>
      </c>
      <c r="L80" s="24">
        <f t="shared" si="13"/>
        <v>21</v>
      </c>
      <c r="M80" s="24">
        <f t="shared" si="13"/>
        <v>22.5</v>
      </c>
    </row>
    <row r="81" spans="1:13">
      <c r="A81" s="26" t="s">
        <v>187</v>
      </c>
      <c r="B81" s="27"/>
      <c r="C81" s="24">
        <f>C80-C79</f>
        <v>1.5</v>
      </c>
      <c r="D81" s="24">
        <f>D80-D79</f>
        <v>2</v>
      </c>
      <c r="E81" s="24">
        <f t="shared" ref="E81:M81" si="14">E80-E79</f>
        <v>2.5</v>
      </c>
      <c r="F81" s="24">
        <f t="shared" si="14"/>
        <v>3</v>
      </c>
      <c r="G81" s="24">
        <f t="shared" si="14"/>
        <v>3.5</v>
      </c>
      <c r="H81" s="24">
        <f t="shared" si="14"/>
        <v>4</v>
      </c>
      <c r="I81" s="24">
        <f t="shared" si="14"/>
        <v>4.5</v>
      </c>
      <c r="J81" s="24">
        <f t="shared" si="14"/>
        <v>5</v>
      </c>
      <c r="K81" s="24">
        <f t="shared" si="14"/>
        <v>5.5</v>
      </c>
      <c r="L81" s="24">
        <f t="shared" si="14"/>
        <v>6</v>
      </c>
      <c r="M81" s="24">
        <f t="shared" si="14"/>
        <v>6.5</v>
      </c>
    </row>
    <row r="82" spans="1:13">
      <c r="A82" s="28" t="s">
        <v>173</v>
      </c>
      <c r="B82" t="s">
        <v>188</v>
      </c>
    </row>
    <row r="84" spans="1:13">
      <c r="A84" s="28" t="s">
        <v>175</v>
      </c>
      <c r="B84" t="s">
        <v>189</v>
      </c>
    </row>
    <row r="86" spans="1:13" ht="21">
      <c r="A86" s="15" t="s">
        <v>57</v>
      </c>
    </row>
    <row r="88" spans="1:13">
      <c r="A88" t="s">
        <v>3</v>
      </c>
      <c r="B88" t="s">
        <v>58</v>
      </c>
    </row>
    <row r="89" spans="1:13">
      <c r="B89" t="s">
        <v>59</v>
      </c>
    </row>
    <row r="90" spans="1:13">
      <c r="A90" t="s">
        <v>60</v>
      </c>
      <c r="B90" t="s">
        <v>62</v>
      </c>
    </row>
    <row r="91" spans="1:13">
      <c r="B91" t="s">
        <v>61</v>
      </c>
    </row>
    <row r="93" spans="1:13">
      <c r="A93" t="s">
        <v>4</v>
      </c>
      <c r="B93" s="2"/>
      <c r="C93" s="1" t="s">
        <v>65</v>
      </c>
      <c r="D93" s="1">
        <v>0</v>
      </c>
      <c r="E93" s="1">
        <v>1</v>
      </c>
      <c r="F93" s="1">
        <v>2</v>
      </c>
      <c r="G93" s="1">
        <v>3</v>
      </c>
      <c r="H93" s="1">
        <v>4</v>
      </c>
      <c r="I93" s="1">
        <v>5</v>
      </c>
      <c r="J93" s="1">
        <v>6</v>
      </c>
      <c r="K93" s="1">
        <v>7</v>
      </c>
      <c r="L93" s="1">
        <v>8</v>
      </c>
    </row>
    <row r="94" spans="1:13">
      <c r="B94" s="3" t="s">
        <v>63</v>
      </c>
      <c r="C94" s="1" t="s">
        <v>66</v>
      </c>
      <c r="D94" s="1">
        <f>18-2.5*D93</f>
        <v>18</v>
      </c>
      <c r="E94" s="1">
        <f>18-2.5*E93</f>
        <v>15.5</v>
      </c>
      <c r="F94" s="1">
        <f t="shared" ref="F94:L94" si="15">18-2.5*F93</f>
        <v>13</v>
      </c>
      <c r="G94" s="1">
        <f t="shared" si="15"/>
        <v>10.5</v>
      </c>
      <c r="H94" s="1">
        <f t="shared" si="15"/>
        <v>8</v>
      </c>
      <c r="I94" s="1">
        <f t="shared" si="15"/>
        <v>5.5</v>
      </c>
      <c r="J94" s="1">
        <f t="shared" si="15"/>
        <v>3</v>
      </c>
      <c r="K94" s="1">
        <f t="shared" si="15"/>
        <v>0.5</v>
      </c>
      <c r="L94" s="1">
        <f t="shared" si="15"/>
        <v>-2</v>
      </c>
    </row>
    <row r="95" spans="1:13">
      <c r="B95" s="4" t="s">
        <v>64</v>
      </c>
      <c r="C95" s="1" t="s">
        <v>66</v>
      </c>
      <c r="D95" s="1">
        <f>24-4*D93</f>
        <v>24</v>
      </c>
      <c r="E95" s="1">
        <f t="shared" ref="E95:J95" si="16">24-4*E93</f>
        <v>20</v>
      </c>
      <c r="F95" s="1">
        <f t="shared" si="16"/>
        <v>16</v>
      </c>
      <c r="G95" s="1">
        <f t="shared" si="16"/>
        <v>12</v>
      </c>
      <c r="H95" s="1">
        <f t="shared" si="16"/>
        <v>8</v>
      </c>
      <c r="I95" s="1">
        <f t="shared" si="16"/>
        <v>4</v>
      </c>
      <c r="J95" s="1">
        <f t="shared" si="16"/>
        <v>0</v>
      </c>
      <c r="K95" s="1"/>
      <c r="L95" s="1"/>
    </row>
    <row r="96" spans="1:13">
      <c r="A96" t="s">
        <v>70</v>
      </c>
      <c r="C96" s="1" t="s">
        <v>67</v>
      </c>
      <c r="D96" s="1">
        <f>D95-D94</f>
        <v>6</v>
      </c>
      <c r="E96" s="1">
        <f t="shared" ref="E96:J96" si="17">E95-E94</f>
        <v>4.5</v>
      </c>
      <c r="F96" s="1">
        <f t="shared" si="17"/>
        <v>3</v>
      </c>
      <c r="G96" s="1">
        <f t="shared" si="17"/>
        <v>1.5</v>
      </c>
      <c r="H96" s="1">
        <f t="shared" si="17"/>
        <v>0</v>
      </c>
      <c r="I96" s="1">
        <f t="shared" si="17"/>
        <v>-1.5</v>
      </c>
      <c r="J96" s="1">
        <f t="shared" si="17"/>
        <v>-3</v>
      </c>
      <c r="K96" s="1"/>
      <c r="L96" s="1"/>
    </row>
    <row r="99" spans="1:13">
      <c r="A99" t="s">
        <v>68</v>
      </c>
      <c r="B99" t="s">
        <v>69</v>
      </c>
    </row>
    <row r="102" spans="1:13" ht="21">
      <c r="A102" s="15" t="s">
        <v>71</v>
      </c>
    </row>
    <row r="103" spans="1:13">
      <c r="A103" t="s">
        <v>3</v>
      </c>
      <c r="B103" t="s">
        <v>72</v>
      </c>
    </row>
    <row r="104" spans="1:13">
      <c r="B104" s="1" t="s">
        <v>19</v>
      </c>
      <c r="C104" s="1">
        <v>0</v>
      </c>
      <c r="D104" s="1">
        <v>10</v>
      </c>
      <c r="E104" s="1">
        <v>20</v>
      </c>
      <c r="F104" s="1">
        <v>50</v>
      </c>
      <c r="G104" s="1">
        <v>60</v>
      </c>
      <c r="H104" s="1">
        <v>80</v>
      </c>
      <c r="I104" s="1">
        <v>100</v>
      </c>
      <c r="J104" s="1">
        <v>140</v>
      </c>
      <c r="K104" s="1">
        <v>180</v>
      </c>
      <c r="L104" s="1">
        <v>220</v>
      </c>
      <c r="M104" s="1">
        <v>260</v>
      </c>
    </row>
    <row r="105" spans="1:13">
      <c r="B105" s="1" t="s">
        <v>18</v>
      </c>
      <c r="C105" s="1">
        <f>15-0.1*C104</f>
        <v>15</v>
      </c>
      <c r="D105" s="1">
        <f>15-0.1*D104</f>
        <v>14</v>
      </c>
      <c r="E105" s="1">
        <f t="shared" ref="E105:M105" si="18">15-0.1*E104</f>
        <v>13</v>
      </c>
      <c r="F105" s="1">
        <f t="shared" si="18"/>
        <v>10</v>
      </c>
      <c r="G105" s="1">
        <f t="shared" si="18"/>
        <v>9</v>
      </c>
      <c r="H105" s="1">
        <f t="shared" si="18"/>
        <v>7</v>
      </c>
      <c r="I105" s="1">
        <f t="shared" si="18"/>
        <v>5</v>
      </c>
      <c r="J105" s="1">
        <f t="shared" si="18"/>
        <v>1</v>
      </c>
      <c r="K105" s="1">
        <f t="shared" si="18"/>
        <v>-3</v>
      </c>
      <c r="L105" s="1">
        <f t="shared" si="18"/>
        <v>-7</v>
      </c>
      <c r="M105" s="1">
        <f t="shared" si="18"/>
        <v>-11</v>
      </c>
    </row>
    <row r="107" spans="1:13">
      <c r="A107" t="s">
        <v>2</v>
      </c>
      <c r="B107" t="s">
        <v>73</v>
      </c>
    </row>
    <row r="108" spans="1:13">
      <c r="A108" t="s">
        <v>4</v>
      </c>
      <c r="B108" t="s">
        <v>74</v>
      </c>
    </row>
    <row r="109" spans="1:13">
      <c r="A109" t="s">
        <v>20</v>
      </c>
      <c r="B109" t="s">
        <v>75</v>
      </c>
    </row>
    <row r="111" spans="1:13" ht="21">
      <c r="A111" s="15" t="s">
        <v>84</v>
      </c>
    </row>
    <row r="113" spans="1:10">
      <c r="A113" t="s">
        <v>3</v>
      </c>
      <c r="B113" t="s">
        <v>80</v>
      </c>
    </row>
    <row r="115" spans="1:10">
      <c r="A115" t="s">
        <v>60</v>
      </c>
      <c r="B115" t="s">
        <v>81</v>
      </c>
    </row>
    <row r="116" spans="1:10">
      <c r="A116" t="s">
        <v>4</v>
      </c>
      <c r="B116" t="s">
        <v>82</v>
      </c>
    </row>
    <row r="117" spans="1:10">
      <c r="A117" t="s">
        <v>20</v>
      </c>
      <c r="B117" t="s">
        <v>190</v>
      </c>
    </row>
    <row r="118" spans="1:10">
      <c r="B118" s="2"/>
      <c r="C118" s="1" t="s">
        <v>78</v>
      </c>
      <c r="D118" s="1">
        <v>-18</v>
      </c>
      <c r="E118" s="1">
        <v>-12</v>
      </c>
      <c r="F118" s="1">
        <v>-6</v>
      </c>
      <c r="G118" s="1">
        <v>0</v>
      </c>
      <c r="H118" s="1">
        <v>6</v>
      </c>
      <c r="I118" s="1">
        <v>12</v>
      </c>
      <c r="J118" s="1">
        <v>18</v>
      </c>
    </row>
    <row r="119" spans="1:10">
      <c r="B119" s="3" t="s">
        <v>77</v>
      </c>
      <c r="C119" s="1" t="s">
        <v>79</v>
      </c>
      <c r="D119" s="1">
        <f>180-10*D118</f>
        <v>360</v>
      </c>
      <c r="E119" s="1">
        <f t="shared" ref="E119:J119" si="19">180-10*E118</f>
        <v>300</v>
      </c>
      <c r="F119" s="1">
        <f t="shared" si="19"/>
        <v>240</v>
      </c>
      <c r="G119" s="1">
        <f t="shared" si="19"/>
        <v>180</v>
      </c>
      <c r="H119" s="1">
        <f t="shared" si="19"/>
        <v>120</v>
      </c>
      <c r="I119" s="1">
        <f t="shared" si="19"/>
        <v>60</v>
      </c>
      <c r="J119" s="1">
        <f t="shared" si="19"/>
        <v>0</v>
      </c>
    </row>
    <row r="121" spans="1:10" ht="21">
      <c r="A121" s="15" t="s">
        <v>85</v>
      </c>
    </row>
    <row r="124" spans="1:10">
      <c r="B124" s="1" t="s">
        <v>87</v>
      </c>
      <c r="C124" s="1">
        <f>44/7</f>
        <v>6.2857142857142856</v>
      </c>
    </row>
    <row r="125" spans="1:10">
      <c r="B125" s="1" t="s">
        <v>89</v>
      </c>
      <c r="C125" s="1">
        <f>75+13*C124</f>
        <v>156.71428571428572</v>
      </c>
    </row>
    <row r="127" spans="1:10">
      <c r="A127" t="s">
        <v>3</v>
      </c>
      <c r="B127" t="s">
        <v>88</v>
      </c>
    </row>
    <row r="128" spans="1:10">
      <c r="A128" t="s">
        <v>2</v>
      </c>
      <c r="B128" t="s">
        <v>90</v>
      </c>
    </row>
    <row r="129" spans="1:4">
      <c r="A129" t="s">
        <v>4</v>
      </c>
      <c r="B129" t="s">
        <v>91</v>
      </c>
    </row>
    <row r="130" spans="1:4">
      <c r="B130" t="s">
        <v>92</v>
      </c>
    </row>
    <row r="132" spans="1:4">
      <c r="A132" t="s">
        <v>20</v>
      </c>
      <c r="B132" t="s">
        <v>93</v>
      </c>
    </row>
    <row r="133" spans="1:4">
      <c r="A133" t="s">
        <v>68</v>
      </c>
      <c r="B133">
        <f>75/13</f>
        <v>5.7692307692307692</v>
      </c>
    </row>
    <row r="134" spans="1:4">
      <c r="B134" t="s">
        <v>94</v>
      </c>
    </row>
    <row r="137" spans="1:4" ht="21">
      <c r="A137" s="15" t="s">
        <v>86</v>
      </c>
    </row>
    <row r="139" spans="1:4">
      <c r="A139" s="1" t="s">
        <v>3</v>
      </c>
      <c r="B139" s="1">
        <v>39</v>
      </c>
    </row>
    <row r="140" spans="1:4">
      <c r="A140" s="1" t="s">
        <v>95</v>
      </c>
      <c r="B140" s="1">
        <f>240409+65*B139</f>
        <v>242944</v>
      </c>
    </row>
    <row r="141" spans="1:4">
      <c r="A141" t="s">
        <v>3</v>
      </c>
      <c r="B141">
        <v>240734</v>
      </c>
    </row>
    <row r="142" spans="1:4">
      <c r="A142" t="s">
        <v>2</v>
      </c>
      <c r="B142" t="s">
        <v>96</v>
      </c>
    </row>
    <row r="143" spans="1:4">
      <c r="A143" t="s">
        <v>4</v>
      </c>
      <c r="B143" t="s">
        <v>97</v>
      </c>
      <c r="D143">
        <f>65*39</f>
        <v>2535</v>
      </c>
    </row>
    <row r="144" spans="1:4">
      <c r="A144" t="s">
        <v>20</v>
      </c>
      <c r="B144" t="s">
        <v>98</v>
      </c>
    </row>
  </sheetData>
  <conditionalFormatting sqref="C36">
    <cfRule type="cellIs" dxfId="39" priority="26" operator="equal">
      <formula>C35</formula>
    </cfRule>
  </conditionalFormatting>
  <conditionalFormatting sqref="D36:N36 D45:N45">
    <cfRule type="cellIs" dxfId="38" priority="25" operator="equal">
      <formula>"c16"</formula>
    </cfRule>
  </conditionalFormatting>
  <conditionalFormatting sqref="D36:N36 D45:N45">
    <cfRule type="cellIs" dxfId="37" priority="23" operator="equal">
      <formula>#REF!</formula>
    </cfRule>
    <cfRule type="cellIs" dxfId="36" priority="24" operator="equal">
      <formula>"c16"</formula>
    </cfRule>
  </conditionalFormatting>
  <conditionalFormatting sqref="D36:N36">
    <cfRule type="cellIs" dxfId="35" priority="20" operator="equal">
      <formula>D35</formula>
    </cfRule>
  </conditionalFormatting>
  <conditionalFormatting sqref="C45">
    <cfRule type="cellIs" dxfId="34" priority="19" operator="equal">
      <formula>C44</formula>
    </cfRule>
  </conditionalFormatting>
  <conditionalFormatting sqref="D45:N45">
    <cfRule type="cellIs" dxfId="33" priority="13" operator="equal">
      <formula>D44</formula>
    </cfRule>
  </conditionalFormatting>
  <conditionalFormatting sqref="D45:N45">
    <cfRule type="cellIs" dxfId="32" priority="12" operator="equal">
      <formula>D44</formula>
    </cfRule>
  </conditionalFormatting>
  <conditionalFormatting sqref="D95">
    <cfRule type="cellIs" dxfId="31" priority="11" operator="equal">
      <formula>D94</formula>
    </cfRule>
  </conditionalFormatting>
  <conditionalFormatting sqref="E95:L95">
    <cfRule type="cellIs" dxfId="30" priority="10" operator="equal">
      <formula>$D$9</formula>
    </cfRule>
  </conditionalFormatting>
  <conditionalFormatting sqref="E95:L95">
    <cfRule type="cellIs" dxfId="29" priority="1" operator="equal">
      <formula>E94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S23" sqref="S23"/>
    </sheetView>
  </sheetViews>
  <sheetFormatPr defaultRowHeight="15"/>
  <cols>
    <col min="3" max="14" width="4.85546875" customWidth="1"/>
  </cols>
  <sheetData>
    <row r="1" spans="1:9" ht="18.75">
      <c r="A1" s="19" t="s">
        <v>129</v>
      </c>
    </row>
    <row r="3" spans="1:9">
      <c r="B3" s="17" t="s">
        <v>130</v>
      </c>
      <c r="C3" s="17">
        <v>0</v>
      </c>
      <c r="D3" s="17">
        <v>50</v>
      </c>
      <c r="E3" s="17">
        <v>100</v>
      </c>
      <c r="F3" s="17">
        <v>150</v>
      </c>
      <c r="G3" s="17">
        <v>200</v>
      </c>
      <c r="H3" s="17">
        <v>250</v>
      </c>
      <c r="I3" s="17">
        <v>300</v>
      </c>
    </row>
    <row r="4" spans="1:9">
      <c r="B4" s="17" t="s">
        <v>131</v>
      </c>
      <c r="C4" s="17">
        <f>85+0.16*C3</f>
        <v>85</v>
      </c>
      <c r="D4" s="17">
        <f t="shared" ref="D4:I4" si="0">85+0.16*D3</f>
        <v>93</v>
      </c>
      <c r="E4" s="17">
        <f t="shared" si="0"/>
        <v>101</v>
      </c>
      <c r="F4" s="17">
        <f t="shared" si="0"/>
        <v>109</v>
      </c>
      <c r="G4" s="17">
        <f t="shared" si="0"/>
        <v>117</v>
      </c>
      <c r="H4" s="17">
        <f t="shared" si="0"/>
        <v>125</v>
      </c>
      <c r="I4" s="17">
        <f t="shared" si="0"/>
        <v>133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P19" sqref="P19"/>
    </sheetView>
  </sheetViews>
  <sheetFormatPr defaultRowHeight="15"/>
  <cols>
    <col min="3" max="14" width="4.85546875" customWidth="1"/>
  </cols>
  <sheetData>
    <row r="1" spans="1:11" ht="18.75">
      <c r="A1" s="19" t="s">
        <v>132</v>
      </c>
    </row>
    <row r="3" spans="1:11">
      <c r="A3" s="20" t="s">
        <v>117</v>
      </c>
      <c r="C3" s="17" t="s">
        <v>133</v>
      </c>
      <c r="D3" s="17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</row>
    <row r="4" spans="1:11">
      <c r="C4" s="17" t="s">
        <v>128</v>
      </c>
      <c r="D4" s="17">
        <f>50+35*D3</f>
        <v>85</v>
      </c>
      <c r="E4" s="17">
        <f t="shared" ref="E4:K4" si="0">50+35*E3</f>
        <v>120</v>
      </c>
      <c r="F4" s="17">
        <f t="shared" si="0"/>
        <v>155</v>
      </c>
      <c r="G4" s="17">
        <f t="shared" si="0"/>
        <v>190</v>
      </c>
      <c r="H4" s="17">
        <f t="shared" si="0"/>
        <v>225</v>
      </c>
      <c r="I4" s="17">
        <f t="shared" si="0"/>
        <v>260</v>
      </c>
      <c r="J4" s="17">
        <f t="shared" si="0"/>
        <v>295</v>
      </c>
      <c r="K4" s="17">
        <f t="shared" si="0"/>
        <v>330</v>
      </c>
    </row>
    <row r="6" spans="1:11">
      <c r="A6" s="20" t="s">
        <v>119</v>
      </c>
      <c r="C6" t="s">
        <v>134</v>
      </c>
    </row>
    <row r="7" spans="1:11">
      <c r="A7" s="20" t="s">
        <v>121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S18" sqref="S18"/>
    </sheetView>
  </sheetViews>
  <sheetFormatPr defaultRowHeight="15"/>
  <cols>
    <col min="3" max="14" width="4.85546875" customWidth="1"/>
  </cols>
  <sheetData>
    <row r="1" spans="1:11" ht="18.75">
      <c r="A1" s="19" t="s">
        <v>135</v>
      </c>
    </row>
    <row r="3" spans="1:11">
      <c r="A3" s="20" t="s">
        <v>117</v>
      </c>
      <c r="C3" s="17" t="s">
        <v>136</v>
      </c>
      <c r="D3" s="17">
        <v>0.5</v>
      </c>
      <c r="E3" s="17">
        <v>1</v>
      </c>
      <c r="F3" s="17">
        <v>1.5</v>
      </c>
      <c r="G3" s="17">
        <v>2</v>
      </c>
      <c r="H3" s="17">
        <v>2.5</v>
      </c>
      <c r="I3" s="17">
        <v>3</v>
      </c>
      <c r="J3" s="17">
        <v>3.5</v>
      </c>
      <c r="K3" s="17">
        <v>3.9</v>
      </c>
    </row>
    <row r="4" spans="1:11">
      <c r="C4" s="17" t="s">
        <v>137</v>
      </c>
      <c r="D4" s="17">
        <f>20+9.79*D3</f>
        <v>24.895</v>
      </c>
      <c r="E4" s="17">
        <f t="shared" ref="E4:K4" si="0">20+9.79*E3</f>
        <v>29.79</v>
      </c>
      <c r="F4" s="17">
        <f t="shared" si="0"/>
        <v>34.685000000000002</v>
      </c>
      <c r="G4" s="17">
        <f t="shared" si="0"/>
        <v>39.58</v>
      </c>
      <c r="H4" s="17">
        <f t="shared" si="0"/>
        <v>44.474999999999994</v>
      </c>
      <c r="I4" s="17">
        <f t="shared" si="0"/>
        <v>49.37</v>
      </c>
      <c r="J4" s="17">
        <f t="shared" si="0"/>
        <v>54.265000000000001</v>
      </c>
      <c r="K4" s="17">
        <f t="shared" si="0"/>
        <v>58.180999999999997</v>
      </c>
    </row>
    <row r="7" spans="1:11">
      <c r="A7" s="20" t="s">
        <v>119</v>
      </c>
    </row>
    <row r="23" spans="1:3">
      <c r="A23" s="20" t="s">
        <v>121</v>
      </c>
      <c r="C23" t="s">
        <v>138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U19" sqref="U19"/>
    </sheetView>
  </sheetViews>
  <sheetFormatPr defaultRowHeight="15"/>
  <cols>
    <col min="3" max="14" width="4.85546875" customWidth="1"/>
  </cols>
  <sheetData>
    <row r="1" spans="1:9" ht="21">
      <c r="A1" s="15" t="s">
        <v>76</v>
      </c>
    </row>
    <row r="3" spans="1:9" ht="18.75">
      <c r="A3" s="19" t="s">
        <v>139</v>
      </c>
    </row>
    <row r="5" spans="1:9">
      <c r="A5" s="20" t="s">
        <v>117</v>
      </c>
      <c r="C5" t="s">
        <v>140</v>
      </c>
      <c r="D5" t="s">
        <v>141</v>
      </c>
    </row>
    <row r="6" spans="1:9">
      <c r="A6" s="20" t="s">
        <v>119</v>
      </c>
      <c r="C6" t="s">
        <v>142</v>
      </c>
      <c r="D6" t="s">
        <v>143</v>
      </c>
    </row>
    <row r="8" spans="1:9">
      <c r="A8" s="20" t="s">
        <v>121</v>
      </c>
      <c r="F8" t="s">
        <v>144</v>
      </c>
    </row>
    <row r="9" spans="1:9">
      <c r="A9" s="20" t="s">
        <v>145</v>
      </c>
      <c r="C9" s="17" t="s">
        <v>146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</row>
    <row r="10" spans="1:9">
      <c r="C10" s="17" t="s">
        <v>147</v>
      </c>
      <c r="D10" s="17">
        <f t="shared" ref="D10:I10" si="0">15-3*D9</f>
        <v>12</v>
      </c>
      <c r="E10" s="17">
        <f t="shared" si="0"/>
        <v>9</v>
      </c>
      <c r="F10" s="17">
        <f t="shared" si="0"/>
        <v>6</v>
      </c>
      <c r="G10" s="17">
        <f t="shared" si="0"/>
        <v>3</v>
      </c>
      <c r="H10" s="17">
        <f t="shared" si="0"/>
        <v>0</v>
      </c>
      <c r="I10" s="17">
        <f t="shared" si="0"/>
        <v>-3</v>
      </c>
    </row>
    <row r="12" spans="1:9">
      <c r="F12" t="s">
        <v>148</v>
      </c>
    </row>
    <row r="13" spans="1:9">
      <c r="C13" s="17" t="s">
        <v>146</v>
      </c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</row>
    <row r="14" spans="1:9">
      <c r="C14" s="17" t="s">
        <v>149</v>
      </c>
      <c r="D14" s="17">
        <f t="shared" ref="D14:I14" si="1">12-2*D13</f>
        <v>10</v>
      </c>
      <c r="E14" s="17">
        <f t="shared" si="1"/>
        <v>8</v>
      </c>
      <c r="F14" s="17">
        <f t="shared" si="1"/>
        <v>6</v>
      </c>
      <c r="G14" s="17">
        <f t="shared" si="1"/>
        <v>4</v>
      </c>
      <c r="H14" s="17">
        <f t="shared" si="1"/>
        <v>2</v>
      </c>
      <c r="I14" s="17">
        <f t="shared" si="1"/>
        <v>0</v>
      </c>
    </row>
  </sheetData>
  <conditionalFormatting sqref="D10:I10">
    <cfRule type="cellIs" dxfId="1" priority="1" stopIfTrue="1" operator="equal">
      <formula>D14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7"/>
  <sheetViews>
    <sheetView topLeftCell="A17" workbookViewId="0">
      <selection activeCell="V34" sqref="V34"/>
    </sheetView>
  </sheetViews>
  <sheetFormatPr defaultRowHeight="15"/>
  <cols>
    <col min="3" max="14" width="4.85546875" customWidth="1"/>
    <col min="15" max="19" width="3.85546875" customWidth="1"/>
  </cols>
  <sheetData>
    <row r="1" spans="1:14" ht="21">
      <c r="A1" s="15" t="s">
        <v>150</v>
      </c>
    </row>
    <row r="3" spans="1:14">
      <c r="B3" s="1" t="s">
        <v>20</v>
      </c>
      <c r="C3" s="1">
        <v>0</v>
      </c>
      <c r="D3" s="1">
        <v>20</v>
      </c>
      <c r="E3" s="1">
        <v>40</v>
      </c>
      <c r="F3" s="1">
        <v>60</v>
      </c>
      <c r="G3" s="1">
        <v>80</v>
      </c>
      <c r="H3" s="1">
        <v>100</v>
      </c>
      <c r="I3" s="1">
        <v>120</v>
      </c>
      <c r="J3" s="1">
        <v>140</v>
      </c>
      <c r="K3" s="1">
        <v>160</v>
      </c>
      <c r="L3" s="1">
        <v>180</v>
      </c>
      <c r="M3" s="1">
        <v>200</v>
      </c>
      <c r="N3" s="1">
        <v>220</v>
      </c>
    </row>
    <row r="4" spans="1:14">
      <c r="B4" s="1" t="s">
        <v>21</v>
      </c>
      <c r="C4" s="1">
        <f>70+1.1*C3</f>
        <v>70</v>
      </c>
      <c r="D4" s="1">
        <f>70+1.1*D3</f>
        <v>92</v>
      </c>
      <c r="E4" s="1">
        <f t="shared" ref="E4:N4" si="0">70+1.1*E3</f>
        <v>114</v>
      </c>
      <c r="F4" s="1">
        <f t="shared" si="0"/>
        <v>136</v>
      </c>
      <c r="G4" s="1">
        <f t="shared" si="0"/>
        <v>158</v>
      </c>
      <c r="H4" s="1">
        <f t="shared" si="0"/>
        <v>180</v>
      </c>
      <c r="I4" s="1">
        <f t="shared" si="0"/>
        <v>202</v>
      </c>
      <c r="J4" s="1">
        <f t="shared" si="0"/>
        <v>224</v>
      </c>
      <c r="K4" s="1">
        <f t="shared" si="0"/>
        <v>246</v>
      </c>
      <c r="L4" s="1">
        <f t="shared" si="0"/>
        <v>268</v>
      </c>
      <c r="M4" s="1">
        <f t="shared" si="0"/>
        <v>290</v>
      </c>
      <c r="N4" s="1">
        <f t="shared" si="0"/>
        <v>312</v>
      </c>
    </row>
    <row r="5" spans="1:14">
      <c r="B5" s="1" t="s">
        <v>22</v>
      </c>
      <c r="C5" s="1">
        <f>90+0.9*C3</f>
        <v>90</v>
      </c>
      <c r="D5" s="1">
        <f t="shared" ref="D5:N5" si="1">90+0.9*D3</f>
        <v>108</v>
      </c>
      <c r="E5" s="1">
        <f t="shared" si="1"/>
        <v>126</v>
      </c>
      <c r="F5" s="1">
        <f t="shared" si="1"/>
        <v>144</v>
      </c>
      <c r="G5" s="1">
        <f t="shared" si="1"/>
        <v>162</v>
      </c>
      <c r="H5" s="1">
        <f t="shared" si="1"/>
        <v>180</v>
      </c>
      <c r="I5" s="1">
        <f t="shared" si="1"/>
        <v>198</v>
      </c>
      <c r="J5" s="1">
        <f t="shared" si="1"/>
        <v>216</v>
      </c>
      <c r="K5" s="1">
        <f t="shared" si="1"/>
        <v>234</v>
      </c>
      <c r="L5" s="1">
        <f t="shared" si="1"/>
        <v>252</v>
      </c>
      <c r="M5" s="1">
        <f t="shared" si="1"/>
        <v>270</v>
      </c>
      <c r="N5" s="1">
        <f t="shared" si="1"/>
        <v>288</v>
      </c>
    </row>
    <row r="12" spans="1:14">
      <c r="D12" s="5" t="s">
        <v>23</v>
      </c>
    </row>
    <row r="14" spans="1:14">
      <c r="D14" s="5" t="s">
        <v>24</v>
      </c>
    </row>
    <row r="17" spans="1:19" ht="18.75">
      <c r="A17" s="19"/>
    </row>
    <row r="19" spans="1:19">
      <c r="G19" t="s">
        <v>21</v>
      </c>
    </row>
    <row r="20" spans="1:19">
      <c r="D20" s="17" t="s">
        <v>151</v>
      </c>
      <c r="E20" s="17">
        <v>5</v>
      </c>
      <c r="F20" s="17">
        <v>10</v>
      </c>
      <c r="G20" s="17">
        <v>15</v>
      </c>
      <c r="H20" s="17">
        <v>20</v>
      </c>
      <c r="I20" s="17">
        <v>25</v>
      </c>
      <c r="J20" s="17">
        <v>30</v>
      </c>
      <c r="K20" s="17">
        <v>35</v>
      </c>
      <c r="L20" s="17">
        <v>40</v>
      </c>
      <c r="M20" s="17">
        <v>45</v>
      </c>
      <c r="N20" s="17">
        <v>50</v>
      </c>
      <c r="O20" s="17">
        <v>55</v>
      </c>
      <c r="P20" s="17">
        <v>100</v>
      </c>
      <c r="Q20" s="17">
        <v>105</v>
      </c>
      <c r="R20" s="17">
        <v>140</v>
      </c>
      <c r="S20" s="17">
        <v>145</v>
      </c>
    </row>
    <row r="21" spans="1:19">
      <c r="D21" s="17" t="s">
        <v>152</v>
      </c>
      <c r="E21" s="17">
        <f>70+1.1*E20</f>
        <v>75.5</v>
      </c>
      <c r="F21" s="17">
        <f t="shared" ref="F21:S21" si="2">70+1.1*F20</f>
        <v>81</v>
      </c>
      <c r="G21" s="17">
        <f t="shared" si="2"/>
        <v>86.5</v>
      </c>
      <c r="H21" s="17">
        <f t="shared" si="2"/>
        <v>92</v>
      </c>
      <c r="I21" s="17">
        <f t="shared" si="2"/>
        <v>97.5</v>
      </c>
      <c r="J21" s="17">
        <f t="shared" si="2"/>
        <v>103</v>
      </c>
      <c r="K21" s="17">
        <f t="shared" si="2"/>
        <v>108.5</v>
      </c>
      <c r="L21" s="17">
        <f t="shared" si="2"/>
        <v>114</v>
      </c>
      <c r="M21" s="17">
        <f t="shared" si="2"/>
        <v>119.5</v>
      </c>
      <c r="N21" s="17">
        <f t="shared" si="2"/>
        <v>125</v>
      </c>
      <c r="O21" s="17">
        <f t="shared" si="2"/>
        <v>130.5</v>
      </c>
      <c r="P21" s="17">
        <f t="shared" si="2"/>
        <v>180</v>
      </c>
      <c r="Q21" s="17">
        <f t="shared" si="2"/>
        <v>185.5</v>
      </c>
      <c r="R21" s="17">
        <f t="shared" si="2"/>
        <v>224</v>
      </c>
      <c r="S21" s="17">
        <f t="shared" si="2"/>
        <v>229.5</v>
      </c>
    </row>
    <row r="23" spans="1:19">
      <c r="G23" t="s">
        <v>22</v>
      </c>
    </row>
    <row r="24" spans="1:19">
      <c r="D24" s="17" t="s">
        <v>151</v>
      </c>
      <c r="E24" s="17">
        <v>5</v>
      </c>
      <c r="F24" s="17">
        <v>10</v>
      </c>
      <c r="G24" s="17">
        <v>15</v>
      </c>
      <c r="H24" s="17">
        <v>20</v>
      </c>
      <c r="I24" s="17">
        <v>25</v>
      </c>
      <c r="J24" s="17">
        <v>30</v>
      </c>
      <c r="K24" s="17">
        <v>35</v>
      </c>
      <c r="L24" s="17">
        <v>40</v>
      </c>
      <c r="M24" s="17">
        <v>45</v>
      </c>
      <c r="N24" s="17">
        <v>50</v>
      </c>
      <c r="O24" s="17">
        <v>55</v>
      </c>
      <c r="P24" s="17">
        <v>100</v>
      </c>
      <c r="Q24" s="17">
        <v>105</v>
      </c>
      <c r="R24" s="17">
        <v>140</v>
      </c>
      <c r="S24" s="17">
        <v>145</v>
      </c>
    </row>
    <row r="25" spans="1:19">
      <c r="D25" s="17" t="s">
        <v>153</v>
      </c>
      <c r="E25" s="17">
        <f>90+0.9*E24</f>
        <v>94.5</v>
      </c>
      <c r="F25" s="17">
        <f t="shared" ref="F25:S25" si="3">90+0.9*F24</f>
        <v>99</v>
      </c>
      <c r="G25" s="17">
        <f t="shared" si="3"/>
        <v>103.5</v>
      </c>
      <c r="H25" s="17">
        <f t="shared" si="3"/>
        <v>108</v>
      </c>
      <c r="I25" s="17">
        <f t="shared" si="3"/>
        <v>112.5</v>
      </c>
      <c r="J25" s="17">
        <f t="shared" si="3"/>
        <v>117</v>
      </c>
      <c r="K25" s="17">
        <f t="shared" si="3"/>
        <v>121.5</v>
      </c>
      <c r="L25" s="17">
        <f t="shared" si="3"/>
        <v>126</v>
      </c>
      <c r="M25" s="17">
        <f t="shared" si="3"/>
        <v>130.5</v>
      </c>
      <c r="N25" s="17">
        <f t="shared" si="3"/>
        <v>135</v>
      </c>
      <c r="O25" s="17">
        <f t="shared" si="3"/>
        <v>139.5</v>
      </c>
      <c r="P25" s="17">
        <f t="shared" si="3"/>
        <v>180</v>
      </c>
      <c r="Q25" s="17">
        <f t="shared" si="3"/>
        <v>184.5</v>
      </c>
      <c r="R25" s="17">
        <f t="shared" si="3"/>
        <v>216</v>
      </c>
      <c r="S25" s="17">
        <f t="shared" si="3"/>
        <v>220.5</v>
      </c>
    </row>
    <row r="27" spans="1:19">
      <c r="A27" s="20" t="s">
        <v>117</v>
      </c>
    </row>
  </sheetData>
  <conditionalFormatting sqref="E25:S25">
    <cfRule type="cellIs" dxfId="0" priority="1" stopIfTrue="1" operator="equal">
      <formula>E21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6"/>
  <sheetViews>
    <sheetView topLeftCell="A82" workbookViewId="0">
      <selection activeCell="A14" sqref="A14:O95"/>
    </sheetView>
  </sheetViews>
  <sheetFormatPr defaultRowHeight="15"/>
  <cols>
    <col min="2" max="11" width="10.85546875" customWidth="1"/>
  </cols>
  <sheetData>
    <row r="2" spans="1:11">
      <c r="A2" t="s">
        <v>99</v>
      </c>
    </row>
    <row r="4" spans="1:11">
      <c r="A4" s="16" t="s">
        <v>100</v>
      </c>
    </row>
    <row r="6" spans="1:11">
      <c r="A6" s="16" t="s">
        <v>101</v>
      </c>
    </row>
    <row r="7" spans="1:11">
      <c r="A7" t="s">
        <v>102</v>
      </c>
    </row>
    <row r="8" spans="1:11">
      <c r="A8" s="16" t="s">
        <v>103</v>
      </c>
      <c r="D8" t="s">
        <v>109</v>
      </c>
    </row>
    <row r="9" spans="1:11">
      <c r="A9" s="16" t="s">
        <v>104</v>
      </c>
    </row>
    <row r="10" spans="1:11">
      <c r="A10" t="s">
        <v>105</v>
      </c>
    </row>
    <row r="11" spans="1:11">
      <c r="A11" t="s">
        <v>106</v>
      </c>
    </row>
    <row r="15" spans="1:11">
      <c r="A15" s="17" t="s">
        <v>107</v>
      </c>
      <c r="B15" s="17">
        <v>0</v>
      </c>
      <c r="C15" s="17">
        <v>5</v>
      </c>
      <c r="D15" s="17">
        <v>10</v>
      </c>
      <c r="E15" s="17">
        <v>15</v>
      </c>
      <c r="F15" s="17">
        <v>20</v>
      </c>
      <c r="G15" s="17">
        <v>25</v>
      </c>
      <c r="H15" s="17">
        <v>30</v>
      </c>
      <c r="I15" s="17">
        <v>35</v>
      </c>
      <c r="J15" s="17">
        <v>40</v>
      </c>
      <c r="K15" s="17">
        <v>45</v>
      </c>
    </row>
    <row r="16" spans="1:11">
      <c r="A16" s="17" t="s">
        <v>108</v>
      </c>
      <c r="B16" s="17">
        <f>240409+65*B15</f>
        <v>240409</v>
      </c>
      <c r="C16" s="17">
        <f t="shared" ref="C16:K16" si="0">240409+65*C15</f>
        <v>240734</v>
      </c>
      <c r="D16" s="17">
        <f t="shared" si="0"/>
        <v>241059</v>
      </c>
      <c r="E16" s="17">
        <f t="shared" si="0"/>
        <v>241384</v>
      </c>
      <c r="F16" s="17">
        <f t="shared" si="0"/>
        <v>241709</v>
      </c>
      <c r="G16" s="17">
        <f t="shared" si="0"/>
        <v>242034</v>
      </c>
      <c r="H16" s="17">
        <f t="shared" si="0"/>
        <v>242359</v>
      </c>
      <c r="I16" s="17">
        <f t="shared" si="0"/>
        <v>242684</v>
      </c>
      <c r="J16" s="17">
        <f t="shared" si="0"/>
        <v>243009</v>
      </c>
      <c r="K16" s="17">
        <f t="shared" si="0"/>
        <v>243334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8"/>
  <sheetViews>
    <sheetView workbookViewId="0">
      <selection activeCell="AA16" sqref="AA16"/>
    </sheetView>
  </sheetViews>
  <sheetFormatPr defaultRowHeight="15"/>
  <cols>
    <col min="3" max="14" width="4.85546875" customWidth="1"/>
    <col min="15" max="24" width="4.7109375" customWidth="1"/>
  </cols>
  <sheetData>
    <row r="1" spans="1:24" ht="18.75">
      <c r="A1" s="19" t="s">
        <v>155</v>
      </c>
    </row>
    <row r="3" spans="1:24">
      <c r="A3" s="20" t="s">
        <v>117</v>
      </c>
      <c r="C3" t="s">
        <v>156</v>
      </c>
    </row>
    <row r="4" spans="1:24">
      <c r="A4" s="20" t="s">
        <v>119</v>
      </c>
      <c r="C4">
        <f>150+19*7+14*40</f>
        <v>843</v>
      </c>
    </row>
    <row r="6" spans="1:24">
      <c r="A6" s="20" t="s">
        <v>121</v>
      </c>
      <c r="C6" s="17" t="s">
        <v>157</v>
      </c>
      <c r="D6" s="17">
        <v>11</v>
      </c>
      <c r="E6" s="17">
        <v>12</v>
      </c>
      <c r="F6" s="17">
        <v>13</v>
      </c>
      <c r="G6" s="17">
        <v>14</v>
      </c>
      <c r="H6" s="17">
        <v>15</v>
      </c>
      <c r="I6" s="17">
        <v>16</v>
      </c>
      <c r="J6" s="17">
        <v>17</v>
      </c>
      <c r="K6" s="17">
        <v>18</v>
      </c>
      <c r="L6" s="17">
        <v>19</v>
      </c>
      <c r="M6" s="17">
        <v>20</v>
      </c>
      <c r="N6" s="17">
        <v>21</v>
      </c>
      <c r="O6" s="17">
        <v>22</v>
      </c>
      <c r="P6" s="17">
        <v>23</v>
      </c>
      <c r="Q6" s="17">
        <v>24</v>
      </c>
      <c r="R6" s="17">
        <v>25</v>
      </c>
      <c r="S6" s="17">
        <v>26</v>
      </c>
      <c r="T6" s="17">
        <v>27</v>
      </c>
      <c r="U6" s="17">
        <v>28</v>
      </c>
      <c r="V6" s="17">
        <v>29</v>
      </c>
      <c r="W6" s="17">
        <v>30</v>
      </c>
      <c r="X6" s="17">
        <v>31</v>
      </c>
    </row>
    <row r="7" spans="1:24">
      <c r="C7" s="17" t="s">
        <v>128</v>
      </c>
      <c r="D7" s="17">
        <f>150+19*7+14*D6</f>
        <v>437</v>
      </c>
      <c r="E7" s="17">
        <f t="shared" ref="E7:X7" si="0">150+19*7+14*E6</f>
        <v>451</v>
      </c>
      <c r="F7" s="17">
        <f t="shared" si="0"/>
        <v>465</v>
      </c>
      <c r="G7" s="17">
        <f t="shared" si="0"/>
        <v>479</v>
      </c>
      <c r="H7" s="17">
        <f t="shared" si="0"/>
        <v>493</v>
      </c>
      <c r="I7" s="17">
        <f t="shared" si="0"/>
        <v>507</v>
      </c>
      <c r="J7" s="17">
        <f t="shared" si="0"/>
        <v>521</v>
      </c>
      <c r="K7" s="17">
        <f t="shared" si="0"/>
        <v>535</v>
      </c>
      <c r="L7" s="17">
        <f t="shared" si="0"/>
        <v>549</v>
      </c>
      <c r="M7" s="17">
        <f t="shared" si="0"/>
        <v>563</v>
      </c>
      <c r="N7" s="17">
        <f t="shared" si="0"/>
        <v>577</v>
      </c>
      <c r="O7" s="17">
        <f t="shared" si="0"/>
        <v>591</v>
      </c>
      <c r="P7" s="17">
        <f t="shared" si="0"/>
        <v>605</v>
      </c>
      <c r="Q7" s="17">
        <f t="shared" si="0"/>
        <v>619</v>
      </c>
      <c r="R7" s="17">
        <f t="shared" si="0"/>
        <v>633</v>
      </c>
      <c r="S7" s="17">
        <f t="shared" si="0"/>
        <v>647</v>
      </c>
      <c r="T7" s="17">
        <f t="shared" si="0"/>
        <v>661</v>
      </c>
      <c r="U7" s="17">
        <f t="shared" si="0"/>
        <v>675</v>
      </c>
      <c r="V7" s="17">
        <f t="shared" si="0"/>
        <v>689</v>
      </c>
      <c r="W7" s="17">
        <f t="shared" si="0"/>
        <v>703</v>
      </c>
      <c r="X7" s="17">
        <f t="shared" si="0"/>
        <v>717</v>
      </c>
    </row>
    <row r="18" spans="10:10" ht="18.75">
      <c r="J18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workbookViewId="0">
      <selection activeCell="T34" sqref="T34"/>
    </sheetView>
  </sheetViews>
  <sheetFormatPr defaultRowHeight="15"/>
  <cols>
    <col min="2" max="2" width="13.28515625" customWidth="1"/>
    <col min="3" max="11" width="4.5703125" customWidth="1"/>
    <col min="12" max="17" width="4.42578125" customWidth="1"/>
  </cols>
  <sheetData>
    <row r="1" spans="1:8" ht="18.75">
      <c r="A1" s="19" t="s">
        <v>114</v>
      </c>
    </row>
    <row r="5" spans="1:8">
      <c r="B5" s="17" t="s">
        <v>3</v>
      </c>
      <c r="C5" s="17">
        <v>19</v>
      </c>
      <c r="D5" s="17">
        <v>3</v>
      </c>
      <c r="E5" s="17">
        <v>8</v>
      </c>
      <c r="F5" s="17">
        <v>-2</v>
      </c>
      <c r="G5" s="17">
        <v>-7</v>
      </c>
      <c r="H5" s="17">
        <v>-19</v>
      </c>
    </row>
    <row r="6" spans="1:8">
      <c r="B6" s="17" t="s">
        <v>115</v>
      </c>
      <c r="C6" s="17">
        <f>C5-4</f>
        <v>15</v>
      </c>
      <c r="D6" s="17">
        <f t="shared" ref="D6:H6" si="0">D5-4</f>
        <v>-1</v>
      </c>
      <c r="E6" s="17">
        <f t="shared" si="0"/>
        <v>4</v>
      </c>
      <c r="F6" s="17">
        <f t="shared" si="0"/>
        <v>-6</v>
      </c>
      <c r="G6" s="17">
        <f t="shared" si="0"/>
        <v>-11</v>
      </c>
      <c r="H6" s="17">
        <f t="shared" si="0"/>
        <v>-23</v>
      </c>
    </row>
    <row r="8" spans="1:8" ht="18.75">
      <c r="A8" s="19" t="s">
        <v>116</v>
      </c>
    </row>
    <row r="10" spans="1:8">
      <c r="A10" s="20" t="s">
        <v>117</v>
      </c>
      <c r="B10" t="s">
        <v>118</v>
      </c>
      <c r="C10">
        <f>14*4+50</f>
        <v>106</v>
      </c>
      <c r="D10" t="s">
        <v>160</v>
      </c>
    </row>
    <row r="11" spans="1:8">
      <c r="A11" s="20" t="s">
        <v>119</v>
      </c>
      <c r="B11" t="s">
        <v>120</v>
      </c>
      <c r="C11">
        <f>14*7+50</f>
        <v>148</v>
      </c>
      <c r="D11" t="s">
        <v>160</v>
      </c>
    </row>
    <row r="12" spans="1:8">
      <c r="A12" s="20" t="s">
        <v>121</v>
      </c>
      <c r="B12" t="s">
        <v>122</v>
      </c>
      <c r="C12">
        <f>14*9</f>
        <v>126</v>
      </c>
      <c r="D12" t="s">
        <v>160</v>
      </c>
    </row>
    <row r="15" spans="1:8" ht="18.75">
      <c r="A15" s="19" t="s">
        <v>123</v>
      </c>
    </row>
    <row r="16" spans="1:8">
      <c r="B16" s="14" t="s">
        <v>158</v>
      </c>
    </row>
    <row r="17" spans="1:11">
      <c r="B17" s="14" t="s">
        <v>159</v>
      </c>
    </row>
    <row r="18" spans="1:11">
      <c r="A18" s="20" t="s">
        <v>117</v>
      </c>
      <c r="B18" t="s">
        <v>124</v>
      </c>
      <c r="C18">
        <f>75+0.2*100</f>
        <v>95</v>
      </c>
      <c r="D18" t="s">
        <v>160</v>
      </c>
    </row>
    <row r="19" spans="1:11">
      <c r="A19" s="20" t="s">
        <v>119</v>
      </c>
      <c r="B19" t="s">
        <v>125</v>
      </c>
      <c r="C19">
        <f>14*7+50</f>
        <v>148</v>
      </c>
      <c r="D19" t="s">
        <v>160</v>
      </c>
    </row>
    <row r="20" spans="1:11">
      <c r="E20" t="s">
        <v>126</v>
      </c>
    </row>
    <row r="21" spans="1:11">
      <c r="A21" s="20" t="s">
        <v>121</v>
      </c>
      <c r="B21" s="17" t="s">
        <v>50</v>
      </c>
      <c r="C21" s="17">
        <v>100</v>
      </c>
      <c r="D21" s="17">
        <v>150</v>
      </c>
      <c r="E21" s="17">
        <v>200</v>
      </c>
      <c r="F21" s="17">
        <v>250</v>
      </c>
      <c r="G21" s="17">
        <v>300</v>
      </c>
      <c r="H21" s="17">
        <v>350</v>
      </c>
      <c r="I21" s="17">
        <v>360</v>
      </c>
      <c r="J21" s="17">
        <v>370</v>
      </c>
      <c r="K21" s="13"/>
    </row>
    <row r="22" spans="1:11">
      <c r="B22" s="17" t="s">
        <v>128</v>
      </c>
      <c r="C22" s="17">
        <f>75+0.2*C21</f>
        <v>95</v>
      </c>
      <c r="D22" s="17">
        <f t="shared" ref="D22:J22" si="1">75+0.2*D21</f>
        <v>105</v>
      </c>
      <c r="E22" s="17">
        <f t="shared" si="1"/>
        <v>115</v>
      </c>
      <c r="F22" s="17">
        <f t="shared" si="1"/>
        <v>125</v>
      </c>
      <c r="G22" s="17">
        <f t="shared" si="1"/>
        <v>135</v>
      </c>
      <c r="H22" s="17">
        <f t="shared" si="1"/>
        <v>145</v>
      </c>
      <c r="I22" s="17">
        <f t="shared" si="1"/>
        <v>147</v>
      </c>
      <c r="J22" s="17">
        <f t="shared" si="1"/>
        <v>149</v>
      </c>
      <c r="K22" s="13"/>
    </row>
    <row r="25" spans="1:11">
      <c r="B25" s="13"/>
      <c r="C25" s="13"/>
      <c r="D25" s="13"/>
      <c r="E25" s="13"/>
      <c r="F25" s="13"/>
      <c r="G25" s="13"/>
      <c r="H25" s="13"/>
      <c r="I25" s="13"/>
    </row>
    <row r="26" spans="1:11" ht="18.75">
      <c r="A26" s="19" t="s">
        <v>129</v>
      </c>
    </row>
    <row r="28" spans="1:11">
      <c r="B28" s="17" t="s">
        <v>130</v>
      </c>
      <c r="C28" s="17">
        <v>0</v>
      </c>
      <c r="D28" s="17">
        <v>50</v>
      </c>
      <c r="E28" s="17">
        <v>100</v>
      </c>
      <c r="F28" s="17">
        <v>150</v>
      </c>
      <c r="G28" s="17">
        <v>200</v>
      </c>
      <c r="H28" s="17">
        <v>250</v>
      </c>
      <c r="I28" s="17">
        <v>300</v>
      </c>
    </row>
    <row r="29" spans="1:11">
      <c r="B29" s="17" t="s">
        <v>131</v>
      </c>
      <c r="C29" s="17">
        <f>85+0.16*C28</f>
        <v>85</v>
      </c>
      <c r="D29" s="17">
        <f t="shared" ref="D29:I29" si="2">85+0.16*D28</f>
        <v>93</v>
      </c>
      <c r="E29" s="17">
        <f t="shared" si="2"/>
        <v>101</v>
      </c>
      <c r="F29" s="17">
        <f t="shared" si="2"/>
        <v>109</v>
      </c>
      <c r="G29" s="17">
        <f t="shared" si="2"/>
        <v>117</v>
      </c>
      <c r="H29" s="17">
        <f t="shared" si="2"/>
        <v>125</v>
      </c>
      <c r="I29" s="17">
        <f t="shared" si="2"/>
        <v>133</v>
      </c>
    </row>
    <row r="48" spans="10:10">
      <c r="J48" s="17">
        <v>7</v>
      </c>
    </row>
    <row r="49" spans="1:10">
      <c r="J49" s="17">
        <f t="shared" ref="E49:J53" si="3">50+35*J48</f>
        <v>295</v>
      </c>
    </row>
    <row r="50" spans="1:10" ht="18.75">
      <c r="A50" s="19" t="s">
        <v>132</v>
      </c>
    </row>
    <row r="52" spans="1:10">
      <c r="A52" s="20" t="s">
        <v>117</v>
      </c>
      <c r="C52" s="17" t="s">
        <v>133</v>
      </c>
      <c r="D52" s="17">
        <v>1</v>
      </c>
      <c r="E52" s="17">
        <v>2</v>
      </c>
      <c r="F52" s="17">
        <v>3</v>
      </c>
      <c r="G52" s="17">
        <v>4</v>
      </c>
      <c r="H52" s="17">
        <v>5</v>
      </c>
      <c r="I52" s="17">
        <v>6</v>
      </c>
    </row>
    <row r="53" spans="1:10">
      <c r="C53" s="17" t="s">
        <v>128</v>
      </c>
      <c r="D53" s="17">
        <f>50+35*D52</f>
        <v>85</v>
      </c>
      <c r="E53" s="17">
        <f t="shared" si="3"/>
        <v>120</v>
      </c>
      <c r="F53" s="17">
        <f t="shared" si="3"/>
        <v>155</v>
      </c>
      <c r="G53" s="17">
        <f t="shared" si="3"/>
        <v>190</v>
      </c>
      <c r="H53" s="17">
        <f t="shared" si="3"/>
        <v>225</v>
      </c>
      <c r="I53" s="17">
        <f t="shared" si="3"/>
        <v>260</v>
      </c>
    </row>
    <row r="55" spans="1:10">
      <c r="A55" s="20" t="s">
        <v>119</v>
      </c>
      <c r="C55" t="s">
        <v>134</v>
      </c>
    </row>
    <row r="56" spans="1:10">
      <c r="A56" s="20" t="s">
        <v>121</v>
      </c>
    </row>
    <row r="72" spans="1:10">
      <c r="J72" s="17">
        <v>3.5</v>
      </c>
    </row>
    <row r="73" spans="1:10">
      <c r="J73" s="17">
        <f t="shared" ref="E73:J77" si="4">20+9.79*J72</f>
        <v>54.265000000000001</v>
      </c>
    </row>
    <row r="74" spans="1:10" ht="18.75">
      <c r="A74" s="19" t="s">
        <v>135</v>
      </c>
    </row>
    <row r="76" spans="1:10">
      <c r="A76" s="20" t="s">
        <v>117</v>
      </c>
      <c r="C76" s="17" t="s">
        <v>136</v>
      </c>
      <c r="D76" s="17">
        <v>0.5</v>
      </c>
      <c r="E76" s="17">
        <v>1</v>
      </c>
      <c r="F76" s="17">
        <v>1.5</v>
      </c>
      <c r="G76" s="17">
        <v>2</v>
      </c>
      <c r="H76" s="17">
        <v>2.5</v>
      </c>
      <c r="I76" s="17">
        <v>3</v>
      </c>
    </row>
    <row r="77" spans="1:10">
      <c r="C77" s="17" t="s">
        <v>137</v>
      </c>
      <c r="D77" s="17">
        <f>20+9.79*D76</f>
        <v>24.895</v>
      </c>
      <c r="E77" s="17">
        <f t="shared" si="4"/>
        <v>29.79</v>
      </c>
      <c r="F77" s="17">
        <f t="shared" si="4"/>
        <v>34.685000000000002</v>
      </c>
      <c r="G77" s="17">
        <f t="shared" si="4"/>
        <v>39.58</v>
      </c>
      <c r="H77" s="17">
        <f t="shared" si="4"/>
        <v>44.474999999999994</v>
      </c>
      <c r="I77" s="17">
        <f t="shared" si="4"/>
        <v>49.37</v>
      </c>
    </row>
    <row r="80" spans="1:10">
      <c r="A80" s="20" t="s">
        <v>119</v>
      </c>
    </row>
    <row r="96" spans="1:3">
      <c r="A96" s="20" t="s">
        <v>121</v>
      </c>
      <c r="C96" t="s">
        <v>161</v>
      </c>
    </row>
    <row r="98" spans="1:9" ht="18.75">
      <c r="A98" s="19" t="s">
        <v>139</v>
      </c>
    </row>
    <row r="100" spans="1:9">
      <c r="A100" s="20" t="s">
        <v>117</v>
      </c>
      <c r="C100" t="s">
        <v>140</v>
      </c>
      <c r="D100" t="s">
        <v>141</v>
      </c>
    </row>
    <row r="101" spans="1:9">
      <c r="A101" s="20" t="s">
        <v>119</v>
      </c>
      <c r="C101" t="s">
        <v>142</v>
      </c>
      <c r="D101" t="s">
        <v>143</v>
      </c>
    </row>
    <row r="103" spans="1:9">
      <c r="A103" s="20" t="s">
        <v>121</v>
      </c>
    </row>
    <row r="104" spans="1:9">
      <c r="A104" s="20" t="s">
        <v>145</v>
      </c>
      <c r="B104" s="17" t="s">
        <v>146</v>
      </c>
      <c r="C104" s="17">
        <v>0</v>
      </c>
      <c r="D104" s="17">
        <v>1</v>
      </c>
      <c r="E104" s="17">
        <v>2</v>
      </c>
      <c r="F104" s="17">
        <v>3</v>
      </c>
      <c r="G104" s="17">
        <v>4</v>
      </c>
      <c r="H104" s="17">
        <v>5</v>
      </c>
      <c r="I104" s="17">
        <v>6</v>
      </c>
    </row>
    <row r="105" spans="1:9">
      <c r="B105" s="17" t="s">
        <v>147</v>
      </c>
      <c r="C105" s="17">
        <f t="shared" ref="C105" si="5">15-3*C104</f>
        <v>15</v>
      </c>
      <c r="D105" s="17">
        <f t="shared" ref="D105:H105" si="6">15-3*D104</f>
        <v>12</v>
      </c>
      <c r="E105" s="17">
        <f t="shared" si="6"/>
        <v>9</v>
      </c>
      <c r="F105" s="17">
        <f t="shared" si="6"/>
        <v>6</v>
      </c>
      <c r="G105" s="17">
        <f t="shared" si="6"/>
        <v>3</v>
      </c>
      <c r="H105" s="17">
        <f t="shared" si="6"/>
        <v>0</v>
      </c>
      <c r="I105" s="17">
        <v>0</v>
      </c>
    </row>
    <row r="106" spans="1:9">
      <c r="B106" s="17" t="s">
        <v>149</v>
      </c>
      <c r="C106" s="17">
        <f>12-2*C104</f>
        <v>12</v>
      </c>
      <c r="D106" s="17">
        <f>12-2*D104</f>
        <v>10</v>
      </c>
      <c r="E106" s="17">
        <f t="shared" ref="E106:I106" si="7">12-2*E104</f>
        <v>8</v>
      </c>
      <c r="F106" s="17">
        <f t="shared" si="7"/>
        <v>6</v>
      </c>
      <c r="G106" s="17">
        <f t="shared" si="7"/>
        <v>4</v>
      </c>
      <c r="H106" s="17">
        <f t="shared" si="7"/>
        <v>2</v>
      </c>
      <c r="I106" s="17">
        <f t="shared" si="7"/>
        <v>0</v>
      </c>
    </row>
    <row r="127" spans="10:10">
      <c r="J127" s="1">
        <v>140</v>
      </c>
    </row>
    <row r="128" spans="10:10">
      <c r="J128" s="1">
        <f t="shared" ref="E128:J132" si="8">70+1.1*J127</f>
        <v>224</v>
      </c>
    </row>
    <row r="129" spans="1:10" ht="21">
      <c r="A129" s="15" t="s">
        <v>150</v>
      </c>
      <c r="J129" s="1">
        <f t="shared" ref="D129:J133" si="9">90+0.9*J127</f>
        <v>216</v>
      </c>
    </row>
    <row r="131" spans="1:10">
      <c r="B131" s="1" t="s">
        <v>20</v>
      </c>
      <c r="C131" s="1">
        <v>0</v>
      </c>
      <c r="D131" s="1">
        <v>20</v>
      </c>
      <c r="E131" s="1">
        <v>40</v>
      </c>
      <c r="F131" s="1">
        <v>60</v>
      </c>
      <c r="G131" s="1">
        <v>80</v>
      </c>
      <c r="H131" s="1">
        <v>100</v>
      </c>
      <c r="I131" s="1">
        <v>120</v>
      </c>
    </row>
    <row r="132" spans="1:10">
      <c r="B132" s="1" t="s">
        <v>21</v>
      </c>
      <c r="C132" s="1">
        <f>70+1.1*C131</f>
        <v>70</v>
      </c>
      <c r="D132" s="1">
        <f>70+1.1*D131</f>
        <v>92</v>
      </c>
      <c r="E132" s="1">
        <f t="shared" si="8"/>
        <v>114</v>
      </c>
      <c r="F132" s="1">
        <f t="shared" si="8"/>
        <v>136</v>
      </c>
      <c r="G132" s="1">
        <f t="shared" si="8"/>
        <v>158</v>
      </c>
      <c r="H132" s="1">
        <f t="shared" si="8"/>
        <v>180</v>
      </c>
      <c r="I132" s="1">
        <f t="shared" si="8"/>
        <v>202</v>
      </c>
    </row>
    <row r="133" spans="1:10">
      <c r="B133" s="1" t="s">
        <v>22</v>
      </c>
      <c r="C133" s="1">
        <f>90+0.9*C131</f>
        <v>90</v>
      </c>
      <c r="D133" s="1">
        <f t="shared" si="9"/>
        <v>108</v>
      </c>
      <c r="E133" s="1">
        <f t="shared" si="9"/>
        <v>126</v>
      </c>
      <c r="F133" s="1">
        <f t="shared" si="9"/>
        <v>144</v>
      </c>
      <c r="G133" s="1">
        <f t="shared" si="9"/>
        <v>162</v>
      </c>
      <c r="H133" s="1">
        <f t="shared" si="9"/>
        <v>180</v>
      </c>
      <c r="I133" s="1">
        <f t="shared" si="9"/>
        <v>198</v>
      </c>
    </row>
    <row r="152" spans="1:10">
      <c r="J152" s="17">
        <v>40</v>
      </c>
    </row>
    <row r="153" spans="1:10" ht="23.25">
      <c r="A153" s="22" t="s">
        <v>154</v>
      </c>
      <c r="J153" s="17">
        <f t="shared" ref="C153:J157" si="10">240409+65*J152</f>
        <v>243009</v>
      </c>
    </row>
    <row r="156" spans="1:10">
      <c r="A156" s="17" t="s">
        <v>107</v>
      </c>
      <c r="B156" s="17">
        <v>0</v>
      </c>
      <c r="C156" s="17">
        <v>5</v>
      </c>
      <c r="D156" s="17">
        <v>10</v>
      </c>
      <c r="E156" s="17">
        <v>15</v>
      </c>
      <c r="F156" s="17">
        <v>20</v>
      </c>
      <c r="G156" s="17">
        <v>25</v>
      </c>
      <c r="H156" s="17">
        <v>30</v>
      </c>
      <c r="I156" s="17">
        <v>35</v>
      </c>
    </row>
    <row r="157" spans="1:10">
      <c r="A157" s="17" t="s">
        <v>108</v>
      </c>
      <c r="B157" s="17">
        <f>240409+65*B156</f>
        <v>240409</v>
      </c>
      <c r="C157" s="17">
        <f t="shared" si="10"/>
        <v>240734</v>
      </c>
      <c r="D157" s="17">
        <f t="shared" si="10"/>
        <v>241059</v>
      </c>
      <c r="E157" s="17">
        <f t="shared" si="10"/>
        <v>241384</v>
      </c>
      <c r="F157" s="17">
        <f t="shared" si="10"/>
        <v>241709</v>
      </c>
      <c r="G157" s="17">
        <f t="shared" si="10"/>
        <v>242034</v>
      </c>
      <c r="H157" s="17">
        <f t="shared" si="10"/>
        <v>242359</v>
      </c>
      <c r="I157" s="17">
        <f t="shared" si="10"/>
        <v>242684</v>
      </c>
    </row>
    <row r="175" spans="1:16" ht="18.75">
      <c r="A175" s="19" t="s">
        <v>155</v>
      </c>
    </row>
    <row r="176" spans="1:16">
      <c r="J176" s="17">
        <v>18</v>
      </c>
      <c r="K176" s="17">
        <v>26</v>
      </c>
      <c r="L176" s="17">
        <v>27</v>
      </c>
      <c r="M176" s="17">
        <v>28</v>
      </c>
      <c r="N176" s="17">
        <v>29</v>
      </c>
      <c r="O176" s="17">
        <v>30</v>
      </c>
      <c r="P176" s="17">
        <v>31</v>
      </c>
    </row>
    <row r="177" spans="1:16">
      <c r="A177" s="20" t="s">
        <v>117</v>
      </c>
      <c r="C177" t="s">
        <v>156</v>
      </c>
      <c r="J177" s="17">
        <f t="shared" ref="D177:P181" si="11">150+19*7+14*J176</f>
        <v>535</v>
      </c>
      <c r="K177" s="17">
        <f t="shared" si="11"/>
        <v>647</v>
      </c>
      <c r="L177" s="17">
        <f t="shared" si="11"/>
        <v>661</v>
      </c>
      <c r="M177" s="17">
        <f t="shared" si="11"/>
        <v>675</v>
      </c>
      <c r="N177" s="17">
        <f t="shared" si="11"/>
        <v>689</v>
      </c>
      <c r="O177" s="17">
        <f t="shared" si="11"/>
        <v>703</v>
      </c>
      <c r="P177" s="17">
        <f t="shared" si="11"/>
        <v>717</v>
      </c>
    </row>
    <row r="178" spans="1:16">
      <c r="A178" s="20" t="s">
        <v>119</v>
      </c>
      <c r="C178">
        <f>150+19*7+14*40</f>
        <v>843</v>
      </c>
      <c r="D178" t="s">
        <v>160</v>
      </c>
    </row>
    <row r="180" spans="1:16">
      <c r="A180" s="20" t="s">
        <v>121</v>
      </c>
      <c r="B180" s="17" t="s">
        <v>162</v>
      </c>
      <c r="C180" s="17">
        <v>11</v>
      </c>
      <c r="D180" s="17">
        <v>12</v>
      </c>
      <c r="E180" s="17">
        <v>13</v>
      </c>
      <c r="F180" s="17">
        <v>14</v>
      </c>
      <c r="G180" s="17">
        <v>15</v>
      </c>
      <c r="H180" s="17">
        <v>16</v>
      </c>
      <c r="I180" s="17">
        <v>17</v>
      </c>
    </row>
    <row r="181" spans="1:16">
      <c r="B181" s="17" t="s">
        <v>163</v>
      </c>
      <c r="C181" s="17">
        <f>150+19*7+14*C180</f>
        <v>437</v>
      </c>
      <c r="D181" s="17">
        <f t="shared" si="11"/>
        <v>451</v>
      </c>
      <c r="E181" s="17">
        <f t="shared" si="11"/>
        <v>465</v>
      </c>
      <c r="F181" s="17">
        <f t="shared" si="11"/>
        <v>479</v>
      </c>
      <c r="G181" s="17">
        <f t="shared" si="11"/>
        <v>493</v>
      </c>
      <c r="H181" s="17">
        <f t="shared" si="11"/>
        <v>507</v>
      </c>
      <c r="I181" s="17">
        <f t="shared" si="11"/>
        <v>521</v>
      </c>
    </row>
    <row r="188" spans="1:16" ht="18.75">
      <c r="J188" s="19"/>
    </row>
  </sheetData>
  <conditionalFormatting sqref="C105:I105">
    <cfRule type="cellIs" dxfId="28" priority="1" operator="equal">
      <formula>C106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A2" sqref="A2:H5"/>
    </sheetView>
  </sheetViews>
  <sheetFormatPr defaultRowHeight="15"/>
  <cols>
    <col min="1" max="1" width="12.85546875" customWidth="1"/>
    <col min="2" max="2" width="19" customWidth="1"/>
    <col min="3" max="7" width="4.28515625" customWidth="1"/>
    <col min="8" max="8" width="4.7109375" customWidth="1"/>
  </cols>
  <sheetData>
    <row r="1" spans="1:8" ht="21">
      <c r="A1" s="15" t="s">
        <v>36</v>
      </c>
    </row>
    <row r="2" spans="1:8">
      <c r="A2" t="s">
        <v>3</v>
      </c>
      <c r="B2" s="14" t="s">
        <v>35</v>
      </c>
    </row>
    <row r="3" spans="1:8">
      <c r="A3" t="s">
        <v>2</v>
      </c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</row>
    <row r="4" spans="1:8">
      <c r="B4" s="1" t="s">
        <v>1</v>
      </c>
      <c r="C4" s="1">
        <f>C3*6</f>
        <v>6</v>
      </c>
      <c r="D4" s="1">
        <f t="shared" ref="D4:H4" si="0">D3*6</f>
        <v>12</v>
      </c>
      <c r="E4" s="1">
        <f t="shared" si="0"/>
        <v>18</v>
      </c>
      <c r="F4" s="1">
        <f t="shared" si="0"/>
        <v>24</v>
      </c>
      <c r="G4" s="1">
        <f t="shared" si="0"/>
        <v>30</v>
      </c>
      <c r="H4" s="1">
        <f t="shared" si="0"/>
        <v>36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5"/>
  <sheetViews>
    <sheetView workbookViewId="0">
      <selection sqref="A1:P5"/>
    </sheetView>
  </sheetViews>
  <sheetFormatPr defaultRowHeight="15"/>
  <cols>
    <col min="2" max="2" width="18" customWidth="1"/>
    <col min="3" max="16" width="4.140625" customWidth="1"/>
  </cols>
  <sheetData>
    <row r="1" spans="1:16384" ht="2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  <c r="XED1" s="15"/>
      <c r="XEE1" s="15"/>
      <c r="XEF1" s="15"/>
      <c r="XEG1" s="15"/>
      <c r="XEH1" s="15"/>
      <c r="XEI1" s="15"/>
      <c r="XEJ1" s="15"/>
      <c r="XEK1" s="15"/>
      <c r="XEL1" s="15"/>
      <c r="XEM1" s="15"/>
      <c r="XEN1" s="15"/>
      <c r="XEO1" s="15"/>
      <c r="XEP1" s="15"/>
      <c r="XEQ1" s="15"/>
      <c r="XER1" s="15"/>
      <c r="XES1" s="15"/>
      <c r="XET1" s="15"/>
      <c r="XEU1" s="15"/>
      <c r="XEV1" s="15"/>
      <c r="XEW1" s="15"/>
      <c r="XEX1" s="15"/>
      <c r="XEY1" s="15"/>
      <c r="XEZ1" s="15"/>
      <c r="XFA1" s="15"/>
      <c r="XFB1" s="15"/>
      <c r="XFC1" s="15"/>
      <c r="XFD1" s="15"/>
    </row>
    <row r="2" spans="1:16384">
      <c r="A2" t="s">
        <v>3</v>
      </c>
      <c r="B2" t="s">
        <v>5</v>
      </c>
    </row>
    <row r="3" spans="1:16384">
      <c r="A3" t="s">
        <v>2</v>
      </c>
      <c r="B3" t="s">
        <v>6</v>
      </c>
    </row>
    <row r="4" spans="1:16384">
      <c r="A4" t="s">
        <v>4</v>
      </c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6384">
      <c r="B5" s="1" t="s">
        <v>1</v>
      </c>
      <c r="C5" s="1">
        <f>C4*4+2</f>
        <v>6</v>
      </c>
      <c r="D5" s="1">
        <f t="shared" ref="D5:H5" si="0">D4*4+2</f>
        <v>10</v>
      </c>
      <c r="E5" s="1">
        <f t="shared" si="0"/>
        <v>14</v>
      </c>
      <c r="F5" s="1">
        <f t="shared" si="0"/>
        <v>18</v>
      </c>
      <c r="G5" s="1">
        <f t="shared" si="0"/>
        <v>22</v>
      </c>
      <c r="H5" s="1">
        <f t="shared" si="0"/>
        <v>26</v>
      </c>
      <c r="I5" s="1">
        <f>I4*4+2</f>
        <v>30</v>
      </c>
      <c r="J5" s="1">
        <f t="shared" ref="J5" si="1">J4*4+2</f>
        <v>34</v>
      </c>
      <c r="K5" s="1">
        <f t="shared" ref="K5" si="2">K4*4+2</f>
        <v>38</v>
      </c>
      <c r="L5" s="1">
        <f t="shared" ref="L5" si="3">L4*4+2</f>
        <v>42</v>
      </c>
      <c r="M5" s="1">
        <f t="shared" ref="M5" si="4">M4*4+2</f>
        <v>46</v>
      </c>
      <c r="N5" s="1">
        <f t="shared" ref="N5" si="5">N4*4+2</f>
        <v>50</v>
      </c>
      <c r="O5" s="1">
        <f>O4*4+2</f>
        <v>54</v>
      </c>
      <c r="P5" s="1">
        <f t="shared" ref="P5" si="6">P4*4+2</f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workbookViewId="0">
      <selection sqref="A1:P5"/>
    </sheetView>
  </sheetViews>
  <sheetFormatPr defaultRowHeight="15"/>
  <cols>
    <col min="2" max="2" width="17.85546875" customWidth="1"/>
    <col min="3" max="16" width="4.140625" customWidth="1"/>
  </cols>
  <sheetData>
    <row r="1" spans="1:16" ht="21">
      <c r="A1" s="15" t="s">
        <v>38</v>
      </c>
    </row>
    <row r="2" spans="1:16">
      <c r="A2" t="s">
        <v>3</v>
      </c>
      <c r="B2" t="s">
        <v>9</v>
      </c>
    </row>
    <row r="3" spans="1:16">
      <c r="A3" t="s">
        <v>2</v>
      </c>
      <c r="B3" t="s">
        <v>10</v>
      </c>
    </row>
    <row r="4" spans="1:16">
      <c r="A4" t="s">
        <v>4</v>
      </c>
      <c r="B4" s="1" t="s">
        <v>7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6">
      <c r="B5" s="1" t="s">
        <v>8</v>
      </c>
      <c r="C5" s="1">
        <f>C4*8+5</f>
        <v>13</v>
      </c>
      <c r="D5" s="1">
        <f t="shared" ref="D5:P5" si="0">D4*8+5</f>
        <v>21</v>
      </c>
      <c r="E5" s="1">
        <f t="shared" si="0"/>
        <v>29</v>
      </c>
      <c r="F5" s="1">
        <f t="shared" si="0"/>
        <v>37</v>
      </c>
      <c r="G5" s="1">
        <f t="shared" si="0"/>
        <v>45</v>
      </c>
      <c r="H5" s="1">
        <f t="shared" si="0"/>
        <v>53</v>
      </c>
      <c r="I5" s="1">
        <f t="shared" si="0"/>
        <v>61</v>
      </c>
      <c r="J5" s="1">
        <f t="shared" si="0"/>
        <v>69</v>
      </c>
      <c r="K5" s="1">
        <f t="shared" si="0"/>
        <v>77</v>
      </c>
      <c r="L5" s="1">
        <f t="shared" si="0"/>
        <v>85</v>
      </c>
      <c r="M5" s="1">
        <f t="shared" si="0"/>
        <v>93</v>
      </c>
      <c r="N5" s="1">
        <f t="shared" si="0"/>
        <v>101</v>
      </c>
      <c r="O5" s="1">
        <f t="shared" si="0"/>
        <v>109</v>
      </c>
      <c r="P5" s="1">
        <f t="shared" si="0"/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sqref="A1:R10"/>
    </sheetView>
  </sheetViews>
  <sheetFormatPr defaultRowHeight="15"/>
  <cols>
    <col min="2" max="2" width="14.140625" customWidth="1"/>
    <col min="3" max="16" width="4.28515625" customWidth="1"/>
  </cols>
  <sheetData>
    <row r="1" spans="1:17" ht="21">
      <c r="A1" s="15" t="s">
        <v>39</v>
      </c>
    </row>
    <row r="2" spans="1:17" ht="21">
      <c r="A2" s="15"/>
    </row>
    <row r="3" spans="1:17" ht="21">
      <c r="A3" s="15" t="s">
        <v>3</v>
      </c>
      <c r="B3" t="s">
        <v>40</v>
      </c>
    </row>
    <row r="4" spans="1:17" ht="21">
      <c r="A4" s="15" t="s">
        <v>2</v>
      </c>
      <c r="B4" t="s">
        <v>41</v>
      </c>
    </row>
    <row r="8" spans="1:17">
      <c r="A8" t="s">
        <v>4</v>
      </c>
      <c r="B8" s="1" t="s">
        <v>42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431</v>
      </c>
    </row>
    <row r="9" spans="1:17">
      <c r="B9" s="1" t="s">
        <v>43</v>
      </c>
      <c r="C9" s="1">
        <f>2*C8+1</f>
        <v>3</v>
      </c>
      <c r="D9" s="1">
        <f t="shared" ref="D9:Q9" si="0">2*D8+1</f>
        <v>5</v>
      </c>
      <c r="E9" s="1">
        <f t="shared" si="0"/>
        <v>7</v>
      </c>
      <c r="F9" s="1">
        <f t="shared" si="0"/>
        <v>9</v>
      </c>
      <c r="G9" s="1">
        <f t="shared" si="0"/>
        <v>11</v>
      </c>
      <c r="H9" s="1">
        <f t="shared" si="0"/>
        <v>13</v>
      </c>
      <c r="I9" s="1">
        <f t="shared" si="0"/>
        <v>15</v>
      </c>
      <c r="J9" s="1">
        <f t="shared" si="0"/>
        <v>17</v>
      </c>
      <c r="K9" s="1">
        <f t="shared" si="0"/>
        <v>19</v>
      </c>
      <c r="L9" s="1">
        <f t="shared" si="0"/>
        <v>21</v>
      </c>
      <c r="M9" s="1">
        <f t="shared" si="0"/>
        <v>23</v>
      </c>
      <c r="N9" s="1">
        <f t="shared" si="0"/>
        <v>25</v>
      </c>
      <c r="O9" s="1">
        <f t="shared" si="0"/>
        <v>27</v>
      </c>
      <c r="P9" s="1">
        <f t="shared" si="0"/>
        <v>29</v>
      </c>
      <c r="Q9" s="1">
        <f t="shared" si="0"/>
        <v>863</v>
      </c>
    </row>
    <row r="11" spans="1:17">
      <c r="A11" t="s">
        <v>20</v>
      </c>
      <c r="B11">
        <v>863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sqref="A1:N9"/>
    </sheetView>
  </sheetViews>
  <sheetFormatPr defaultRowHeight="15"/>
  <cols>
    <col min="2" max="2" width="14" customWidth="1"/>
    <col min="3" max="14" width="4.28515625" customWidth="1"/>
  </cols>
  <sheetData>
    <row r="1" spans="1:14" ht="21">
      <c r="A1" s="15" t="s">
        <v>46</v>
      </c>
    </row>
    <row r="2" spans="1:14">
      <c r="A2" s="2"/>
    </row>
    <row r="3" spans="1:14">
      <c r="A3" s="2" t="s">
        <v>3</v>
      </c>
      <c r="B3">
        <v>24</v>
      </c>
    </row>
    <row r="4" spans="1:14">
      <c r="A4" s="2" t="s">
        <v>2</v>
      </c>
      <c r="B4">
        <v>20</v>
      </c>
    </row>
    <row r="5" spans="1:14">
      <c r="A5" s="2" t="s">
        <v>4</v>
      </c>
      <c r="B5" t="s">
        <v>44</v>
      </c>
    </row>
    <row r="6" spans="1:14">
      <c r="A6" s="2" t="s">
        <v>45</v>
      </c>
      <c r="B6" s="1" t="s">
        <v>11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</row>
    <row r="7" spans="1:14">
      <c r="A7" s="3" t="s">
        <v>12</v>
      </c>
      <c r="B7" s="1" t="s">
        <v>13</v>
      </c>
      <c r="C7" s="1">
        <f>4+4*C6</f>
        <v>8</v>
      </c>
      <c r="D7" s="1">
        <f t="shared" ref="D7" si="0">4+4*D6</f>
        <v>12</v>
      </c>
      <c r="E7" s="1">
        <f t="shared" ref="E7" si="1">4+4*E6</f>
        <v>16</v>
      </c>
      <c r="F7" s="1">
        <f t="shared" ref="F7" si="2">4+4*F6</f>
        <v>20</v>
      </c>
      <c r="G7" s="1">
        <f t="shared" ref="G7" si="3">4+4*G6</f>
        <v>24</v>
      </c>
      <c r="H7" s="1">
        <f t="shared" ref="H7" si="4">4+4*H6</f>
        <v>28</v>
      </c>
      <c r="I7" s="1">
        <f t="shared" ref="I7" si="5">4+4*I6</f>
        <v>32</v>
      </c>
      <c r="J7" s="1">
        <f t="shared" ref="J7" si="6">4+4*J6</f>
        <v>36</v>
      </c>
      <c r="K7" s="1">
        <f t="shared" ref="K7" si="7">4+4*K6</f>
        <v>40</v>
      </c>
      <c r="L7" s="1">
        <f t="shared" ref="L7" si="8">4+4*L6</f>
        <v>44</v>
      </c>
      <c r="M7" s="1">
        <f t="shared" ref="M7" si="9">4+4*M6</f>
        <v>48</v>
      </c>
      <c r="N7" s="1">
        <f t="shared" ref="N7" si="10">4+4*N6</f>
        <v>52</v>
      </c>
    </row>
    <row r="8" spans="1:14">
      <c r="A8" s="4" t="s">
        <v>14</v>
      </c>
      <c r="B8" s="1" t="s">
        <v>13</v>
      </c>
      <c r="C8" s="1">
        <f>5+3*(C6+2)</f>
        <v>14</v>
      </c>
      <c r="D8" s="1">
        <f t="shared" ref="D8:N8" si="11">5+3*(D6+2)</f>
        <v>17</v>
      </c>
      <c r="E8" s="1">
        <f t="shared" si="11"/>
        <v>20</v>
      </c>
      <c r="F8" s="1">
        <f t="shared" si="11"/>
        <v>23</v>
      </c>
      <c r="G8" s="1">
        <f t="shared" si="11"/>
        <v>26</v>
      </c>
      <c r="H8" s="1">
        <f t="shared" si="11"/>
        <v>29</v>
      </c>
      <c r="I8" s="1">
        <f t="shared" si="11"/>
        <v>32</v>
      </c>
      <c r="J8" s="1">
        <f t="shared" si="11"/>
        <v>35</v>
      </c>
      <c r="K8" s="1">
        <f t="shared" si="11"/>
        <v>38</v>
      </c>
      <c r="L8" s="1">
        <f t="shared" si="11"/>
        <v>41</v>
      </c>
      <c r="M8" s="1">
        <f t="shared" si="11"/>
        <v>44</v>
      </c>
      <c r="N8" s="1">
        <f t="shared" si="11"/>
        <v>47</v>
      </c>
    </row>
  </sheetData>
  <conditionalFormatting sqref="C8">
    <cfRule type="cellIs" dxfId="27" priority="7" operator="equal">
      <formula>C7</formula>
    </cfRule>
  </conditionalFormatting>
  <conditionalFormatting sqref="D8:N8">
    <cfRule type="cellIs" dxfId="26" priority="6" operator="equal">
      <formula>"c16"</formula>
    </cfRule>
  </conditionalFormatting>
  <conditionalFormatting sqref="D8:N8">
    <cfRule type="cellIs" dxfId="25" priority="4" operator="equal">
      <formula>#REF!</formula>
    </cfRule>
    <cfRule type="cellIs" dxfId="24" priority="5" operator="equal">
      <formula>"c16"</formula>
    </cfRule>
  </conditionalFormatting>
  <conditionalFormatting sqref="D8:N8">
    <cfRule type="cellIs" dxfId="23" priority="2" operator="equal">
      <formula>#REF!</formula>
    </cfRule>
    <cfRule type="cellIs" dxfId="22" priority="3" operator="equal">
      <formula>"c16"</formula>
    </cfRule>
  </conditionalFormatting>
  <conditionalFormatting sqref="D8:N8">
    <cfRule type="cellIs" dxfId="21" priority="1" operator="equal">
      <formula>D7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L18" sqref="L18"/>
    </sheetView>
  </sheetViews>
  <sheetFormatPr defaultRowHeight="15"/>
  <cols>
    <col min="2" max="2" width="18.140625" customWidth="1"/>
    <col min="3" max="14" width="5.85546875" customWidth="1"/>
  </cols>
  <sheetData>
    <row r="1" spans="1:14" ht="21">
      <c r="A1" s="15" t="s">
        <v>47</v>
      </c>
    </row>
    <row r="3" spans="1:14">
      <c r="A3" t="s">
        <v>3</v>
      </c>
      <c r="B3" t="s">
        <v>51</v>
      </c>
    </row>
    <row r="4" spans="1:14">
      <c r="A4" t="s">
        <v>2</v>
      </c>
      <c r="B4" t="s">
        <v>52</v>
      </c>
    </row>
    <row r="6" spans="1:14">
      <c r="A6" s="2" t="s">
        <v>4</v>
      </c>
      <c r="B6" s="1" t="s">
        <v>50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  <c r="N6" s="1">
        <v>12</v>
      </c>
    </row>
    <row r="7" spans="1:14">
      <c r="A7" s="3" t="s">
        <v>48</v>
      </c>
      <c r="B7" s="1" t="s">
        <v>53</v>
      </c>
      <c r="C7" s="1">
        <f>8+2.5*C6</f>
        <v>10.5</v>
      </c>
      <c r="D7" s="1">
        <f t="shared" ref="D7:N7" si="0">8+2.5*D6</f>
        <v>13</v>
      </c>
      <c r="E7" s="1">
        <f t="shared" si="0"/>
        <v>15.5</v>
      </c>
      <c r="F7" s="1">
        <f t="shared" si="0"/>
        <v>18</v>
      </c>
      <c r="G7" s="1">
        <f t="shared" si="0"/>
        <v>20.5</v>
      </c>
      <c r="H7" s="1">
        <f t="shared" si="0"/>
        <v>23</v>
      </c>
      <c r="I7" s="1">
        <f t="shared" si="0"/>
        <v>25.5</v>
      </c>
      <c r="J7" s="1">
        <f t="shared" si="0"/>
        <v>28</v>
      </c>
      <c r="K7" s="1">
        <f t="shared" si="0"/>
        <v>30.5</v>
      </c>
      <c r="L7" s="1">
        <f t="shared" si="0"/>
        <v>33</v>
      </c>
      <c r="M7" s="1">
        <f t="shared" si="0"/>
        <v>35.5</v>
      </c>
      <c r="N7" s="1">
        <f t="shared" si="0"/>
        <v>38</v>
      </c>
    </row>
    <row r="8" spans="1:14">
      <c r="A8" s="4" t="s">
        <v>49</v>
      </c>
      <c r="B8" s="1" t="s">
        <v>53</v>
      </c>
      <c r="C8" s="1">
        <f>12+2*C6</f>
        <v>14</v>
      </c>
      <c r="D8" s="1">
        <f t="shared" ref="D8:N8" si="1">12+2*D6</f>
        <v>16</v>
      </c>
      <c r="E8" s="1">
        <f t="shared" si="1"/>
        <v>18</v>
      </c>
      <c r="F8" s="1">
        <f t="shared" si="1"/>
        <v>20</v>
      </c>
      <c r="G8" s="1">
        <f t="shared" si="1"/>
        <v>22</v>
      </c>
      <c r="H8" s="1">
        <f t="shared" si="1"/>
        <v>24</v>
      </c>
      <c r="I8" s="1">
        <f t="shared" si="1"/>
        <v>26</v>
      </c>
      <c r="J8" s="1">
        <f t="shared" si="1"/>
        <v>28</v>
      </c>
      <c r="K8" s="1">
        <f t="shared" si="1"/>
        <v>30</v>
      </c>
      <c r="L8" s="1">
        <f t="shared" si="1"/>
        <v>32</v>
      </c>
      <c r="M8" s="1">
        <f t="shared" si="1"/>
        <v>34</v>
      </c>
      <c r="N8" s="1">
        <f t="shared" si="1"/>
        <v>36</v>
      </c>
    </row>
  </sheetData>
  <conditionalFormatting sqref="C8">
    <cfRule type="cellIs" dxfId="20" priority="8" operator="equal">
      <formula>C7</formula>
    </cfRule>
  </conditionalFormatting>
  <conditionalFormatting sqref="D8:N8">
    <cfRule type="cellIs" dxfId="19" priority="7" operator="equal">
      <formula>"c16"</formula>
    </cfRule>
  </conditionalFormatting>
  <conditionalFormatting sqref="D8:N8">
    <cfRule type="cellIs" dxfId="18" priority="5" operator="equal">
      <formula>#REF!</formula>
    </cfRule>
    <cfRule type="cellIs" dxfId="17" priority="6" operator="equal">
      <formula>"c16"</formula>
    </cfRule>
  </conditionalFormatting>
  <conditionalFormatting sqref="D8:N8">
    <cfRule type="cellIs" dxfId="16" priority="3" operator="equal">
      <formula>#REF!</formula>
    </cfRule>
    <cfRule type="cellIs" dxfId="15" priority="4" operator="equal">
      <formula>"c16"</formula>
    </cfRule>
  </conditionalFormatting>
  <conditionalFormatting sqref="D8:N8">
    <cfRule type="cellIs" dxfId="14" priority="2" operator="equal">
      <formula>D7</formula>
    </cfRule>
  </conditionalFormatting>
  <conditionalFormatting sqref="D8:N8">
    <cfRule type="cellIs" dxfId="13" priority="1" operator="equal">
      <formula>D7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beoordeling</vt:lpstr>
      <vt:lpstr>1 tm 13</vt:lpstr>
      <vt:lpstr>16 tm 27</vt:lpstr>
      <vt:lpstr>Opgave 1</vt:lpstr>
      <vt:lpstr>Opgave 2</vt:lpstr>
      <vt:lpstr>Opgave 3</vt:lpstr>
      <vt:lpstr>Opgave 4</vt:lpstr>
      <vt:lpstr>Opgave 5</vt:lpstr>
      <vt:lpstr>Opgave 6</vt:lpstr>
      <vt:lpstr>Opgave 7</vt:lpstr>
      <vt:lpstr>Opgave 8</vt:lpstr>
      <vt:lpstr>Opgave 9</vt:lpstr>
      <vt:lpstr>Opgave 10</vt:lpstr>
      <vt:lpstr>Opgave 11</vt:lpstr>
      <vt:lpstr>Opgave 12</vt:lpstr>
      <vt:lpstr>Opgave 13</vt:lpstr>
      <vt:lpstr>Opgave 16</vt:lpstr>
      <vt:lpstr>Opgave 18</vt:lpstr>
      <vt:lpstr>Opgave 19</vt:lpstr>
      <vt:lpstr>Opgave 21</vt:lpstr>
      <vt:lpstr>Opgave 22</vt:lpstr>
      <vt:lpstr>Opgave 23</vt:lpstr>
      <vt:lpstr>Opgave 24</vt:lpstr>
      <vt:lpstr>Opgave 25</vt:lpstr>
      <vt:lpstr>Opgave 26</vt:lpstr>
      <vt:lpstr>Opgave 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Linda</cp:lastModifiedBy>
  <cp:lastPrinted>2010-02-19T10:33:06Z</cp:lastPrinted>
  <dcterms:created xsi:type="dcterms:W3CDTF">2009-12-26T08:46:00Z</dcterms:created>
  <dcterms:modified xsi:type="dcterms:W3CDTF">2011-07-03T17:42:36Z</dcterms:modified>
</cp:coreProperties>
</file>